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690" windowHeight="12195" activeTab="0"/>
  </bookViews>
  <sheets>
    <sheet name="2014 год" sheetId="1" r:id="rId1"/>
  </sheets>
  <definedNames>
    <definedName name="_xlnm.Print_Area" localSheetId="0">'2014 год'!$A$1:$T$578</definedName>
  </definedNames>
  <calcPr fullCalcOnLoad="1"/>
</workbook>
</file>

<file path=xl/sharedStrings.xml><?xml version="1.0" encoding="utf-8"?>
<sst xmlns="http://schemas.openxmlformats.org/spreadsheetml/2006/main" count="3291" uniqueCount="1006">
  <si>
    <t xml:space="preserve">                 Приложение 4</t>
  </si>
  <si>
    <t>234</t>
  </si>
  <si>
    <t>235</t>
  </si>
  <si>
    <t>242</t>
  </si>
  <si>
    <t>245</t>
  </si>
  <si>
    <t>360</t>
  </si>
  <si>
    <t>430</t>
  </si>
  <si>
    <t>538</t>
  </si>
  <si>
    <t>Содержание вводимых в 2014 году дополнительных мест в муниципальных системах дошкольного образования</t>
  </si>
  <si>
    <t>Исполнено,
 в тысячах рублей</t>
  </si>
  <si>
    <t>% исполнения</t>
  </si>
  <si>
    <t>Отчет об исполнении по ведомственной структуре расходов бюджета муниципального образования "Каменский городской округ" за 2014 год</t>
  </si>
  <si>
    <t xml:space="preserve">                              от __________2015 г .   №</t>
  </si>
  <si>
    <t>Осуществление мероприятий по обеспечению жильем молодых семей</t>
  </si>
  <si>
    <t>Мероприятия по энергосбережению и повышению энергетической эффективности  в отношении общего имущества собственников помещений в многоквартирном доме</t>
  </si>
  <si>
    <t>Межпоселковые газопроводы. Строительство подводящегося газопровода высокого давления с.Черемхово-д.Беловодье Каменского района</t>
  </si>
  <si>
    <t xml:space="preserve">Распределительные газопроводы. Газоснабжения жилых домов с.Покровское Каменского района </t>
  </si>
  <si>
    <t>7205224</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</si>
  <si>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</si>
  <si>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Реализация мероприятий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</si>
  <si>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Осуществление мероприятий по развитию газификации в сельской местности</t>
  </si>
  <si>
    <t>Реализация мероприятий федеральной  целевой программы "Устойчивое развитие сельских территорий на 2014 - 2017 годы и на период до 2020 года"</t>
  </si>
  <si>
    <t>59</t>
  </si>
  <si>
    <t>60</t>
  </si>
  <si>
    <t>61</t>
  </si>
  <si>
    <t>106</t>
  </si>
  <si>
    <t>107</t>
  </si>
  <si>
    <t>288</t>
  </si>
  <si>
    <t>289</t>
  </si>
  <si>
    <t>290</t>
  </si>
  <si>
    <t>291</t>
  </si>
  <si>
    <t>292</t>
  </si>
  <si>
    <t>293</t>
  </si>
  <si>
    <t>366</t>
  </si>
  <si>
    <t>373</t>
  </si>
  <si>
    <t>374</t>
  </si>
  <si>
    <t>375</t>
  </si>
  <si>
    <t>406</t>
  </si>
  <si>
    <t>407</t>
  </si>
  <si>
    <t>408</t>
  </si>
  <si>
    <t>550</t>
  </si>
  <si>
    <t>551</t>
  </si>
  <si>
    <t>552</t>
  </si>
  <si>
    <t>553</t>
  </si>
  <si>
    <t>554</t>
  </si>
  <si>
    <t>555</t>
  </si>
  <si>
    <t>556</t>
  </si>
  <si>
    <t>557</t>
  </si>
  <si>
    <t>558</t>
  </si>
  <si>
    <t>559</t>
  </si>
  <si>
    <t>560</t>
  </si>
  <si>
    <t>561</t>
  </si>
  <si>
    <t>562</t>
  </si>
  <si>
    <t>563</t>
  </si>
  <si>
    <t>564</t>
  </si>
  <si>
    <t>565</t>
  </si>
  <si>
    <t>566</t>
  </si>
  <si>
    <t>567</t>
  </si>
  <si>
    <t xml:space="preserve"> Развитие материально-технической базы муниципальных организаций дополнительного образования детей детско-юношеских спортивных  школ</t>
  </si>
  <si>
    <t>Обеспечение  питанием обучающихся  в муниципальных общеобразовательных организациях</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</si>
  <si>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</si>
  <si>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Приобретение и (или) замена, оснащение аппаратурой спутниковой навигации ГЛОНААС, тахографами автобусов для подвоза обучающихся (воспитанников) в муниципальные общеобразовательные организациии</t>
  </si>
  <si>
    <t>Муниципальная   программа "Энергосбережение и повышение энергетической  эффективности на территории муниципального образования  "Каменский городской округ" на 2011-2015 годы"</t>
  </si>
  <si>
    <t>Администрация муниципального образования "Каменский  городской округ"</t>
  </si>
  <si>
    <t>Обеспечение пожарной безопасности</t>
  </si>
  <si>
    <t>Охрана объектов растительного  и животного мира и среды их обитания</t>
  </si>
  <si>
    <t xml:space="preserve"> Управление образования Администрации муниципального образования  "Каменский городской округ"</t>
  </si>
  <si>
    <t>912</t>
  </si>
  <si>
    <t>913</t>
  </si>
  <si>
    <t>Обеспечение деятельности финансовых, налоговых и таможенных органов и органов финансового (финансово-бюджетного) надзора</t>
  </si>
  <si>
    <t>Выполнение обязательств муниципального образования</t>
  </si>
  <si>
    <t>Комитет по управлению муниципальным имуществом Администрации Каменского городского округа</t>
  </si>
  <si>
    <t>Управление  культуры, спорта и делам молодежи Администрации муниципального образования "Каменский городской округ"</t>
  </si>
  <si>
    <t>Дума муниципального образования "Каменский городской округ"</t>
  </si>
  <si>
    <t>0410</t>
  </si>
  <si>
    <t>Связь и информатика</t>
  </si>
  <si>
    <t>919</t>
  </si>
  <si>
    <t>Финансовое управление Администрции Каменского городского округа</t>
  </si>
  <si>
    <t>0113</t>
  </si>
  <si>
    <t>1100</t>
  </si>
  <si>
    <t>Массовый спорт</t>
  </si>
  <si>
    <t>1102</t>
  </si>
  <si>
    <t>1300</t>
  </si>
  <si>
    <t>1301</t>
  </si>
  <si>
    <t>1200</t>
  </si>
  <si>
    <t>Средства массовой информации</t>
  </si>
  <si>
    <t>1202</t>
  </si>
  <si>
    <t/>
  </si>
  <si>
    <t>1</t>
  </si>
  <si>
    <t>3</t>
  </si>
  <si>
    <t>4</t>
  </si>
  <si>
    <t>5</t>
  </si>
  <si>
    <t>6</t>
  </si>
  <si>
    <t>9600</t>
  </si>
  <si>
    <t>Всего расходов</t>
  </si>
  <si>
    <t>1001</t>
  </si>
  <si>
    <t>0900</t>
  </si>
  <si>
    <t>0100</t>
  </si>
  <si>
    <t>Общегосударственные вопросы</t>
  </si>
  <si>
    <t>0112</t>
  </si>
  <si>
    <t>Обслуживание государственного и муниципального долга</t>
  </si>
  <si>
    <t>Процентные платежи по муниципальному долгу</t>
  </si>
  <si>
    <t>0115</t>
  </si>
  <si>
    <t>Другие общегосударственные вопросы</t>
  </si>
  <si>
    <t>0102</t>
  </si>
  <si>
    <t>Глава муниципального образования</t>
  </si>
  <si>
    <t>0104</t>
  </si>
  <si>
    <t>0300</t>
  </si>
  <si>
    <t>Национальная безопасность и правоохранительная деятельность</t>
  </si>
  <si>
    <t>0309</t>
  </si>
  <si>
    <t>Обслуживание муниципального долга</t>
  </si>
  <si>
    <t>Мероприятия по предупреждению и ликвидации последствий чрезвычайных ситуаций и стихийных бедствий</t>
  </si>
  <si>
    <t>Мероприятия по гражданской обороне</t>
  </si>
  <si>
    <t>0400</t>
  </si>
  <si>
    <t>Национальная экономика</t>
  </si>
  <si>
    <t>0405</t>
  </si>
  <si>
    <t>Сельское хозяйство и рыболовство</t>
  </si>
  <si>
    <t>0600</t>
  </si>
  <si>
    <t>Охрана окружающей среды</t>
  </si>
  <si>
    <t>0602</t>
  </si>
  <si>
    <t>1000</t>
  </si>
  <si>
    <t>Социальная политика</t>
  </si>
  <si>
    <t>1003</t>
  </si>
  <si>
    <t>Социальное обеспечение населения</t>
  </si>
  <si>
    <t>0408</t>
  </si>
  <si>
    <t>Транспорт</t>
  </si>
  <si>
    <t>0411</t>
  </si>
  <si>
    <t>Другие вопросы в области национальной экономики</t>
  </si>
  <si>
    <t>0500</t>
  </si>
  <si>
    <t>0501</t>
  </si>
  <si>
    <t>Жилищное хозяйство</t>
  </si>
  <si>
    <t>0502</t>
  </si>
  <si>
    <t>Коммунальное хозяйство</t>
  </si>
  <si>
    <t>0800</t>
  </si>
  <si>
    <t>0804</t>
  </si>
  <si>
    <t>Периодическая печать и издательства</t>
  </si>
  <si>
    <t>906</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</si>
  <si>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</si>
  <si>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</si>
  <si>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</si>
  <si>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</si>
  <si>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</si>
  <si>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</si>
  <si>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</si>
  <si>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</si>
  <si>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</si>
  <si>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</si>
  <si>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908</t>
  </si>
  <si>
    <t>0801</t>
  </si>
  <si>
    <t>0310</t>
  </si>
  <si>
    <t>Благоустройство</t>
  </si>
  <si>
    <t>Уличное освещение</t>
  </si>
  <si>
    <t>0200</t>
  </si>
  <si>
    <t>Национальная оборона</t>
  </si>
  <si>
    <t>0202</t>
  </si>
  <si>
    <t>Мобилизационная и вневойсковая подготовка</t>
  </si>
  <si>
    <t>0103</t>
  </si>
  <si>
    <t>Председатель представительного органа муниципального образования</t>
  </si>
  <si>
    <t>0106</t>
  </si>
  <si>
    <t>Физическая культура и спорт</t>
  </si>
  <si>
    <t>901</t>
  </si>
  <si>
    <t>Функционирование высшего должностного лица субъекта Российской Федерации и муниципального образования</t>
  </si>
  <si>
    <t>0412</t>
  </si>
  <si>
    <t>0203</t>
  </si>
  <si>
    <t>Функционирование законодательных (представительных) органов государственной власти и представительных органов муниципальных образований</t>
  </si>
  <si>
    <t>0603</t>
  </si>
  <si>
    <t>0503</t>
  </si>
  <si>
    <t xml:space="preserve">Пенсионное обеспечение </t>
  </si>
  <si>
    <t xml:space="preserve">                                                                                                          Каменского гордского округа</t>
  </si>
  <si>
    <t xml:space="preserve">                                                                                   к решению Думы</t>
  </si>
  <si>
    <t xml:space="preserve">                                                                              Приложение  4</t>
  </si>
  <si>
    <t>1006</t>
  </si>
  <si>
    <t xml:space="preserve">                                                 Каменского городского округа</t>
  </si>
  <si>
    <t>902</t>
  </si>
  <si>
    <t>Жилищно- коммунальное хозяйство</t>
  </si>
  <si>
    <t>0650000</t>
  </si>
  <si>
    <t>Контрольный орган Каменского городского округа</t>
  </si>
  <si>
    <t>Резервные фонды</t>
  </si>
  <si>
    <t>Резервный фонд местных администраций</t>
  </si>
  <si>
    <t>0111</t>
  </si>
  <si>
    <t xml:space="preserve"> к решению Думы</t>
  </si>
  <si>
    <t>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</si>
  <si>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Осуществление государственного полномочия по созданию административных комиссий</t>
  </si>
  <si>
    <t>7950116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</si>
  <si>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</si>
  <si>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</si>
  <si>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Другие вопросы в области социальной политики</t>
  </si>
  <si>
    <t>120</t>
  </si>
  <si>
    <t>244</t>
  </si>
  <si>
    <t>870</t>
  </si>
  <si>
    <t>Резервные средства</t>
  </si>
  <si>
    <t>830</t>
  </si>
  <si>
    <t>Исполнение судебных актов</t>
  </si>
  <si>
    <t>110</t>
  </si>
  <si>
    <t>Расходы на выплату персоналу казенных учреждений</t>
  </si>
  <si>
    <t>320</t>
  </si>
  <si>
    <t>Социальные выплаты гражданам, кроме публичных нормативных социальных выплат</t>
  </si>
  <si>
    <t>243</t>
  </si>
  <si>
    <t>810</t>
  </si>
  <si>
    <t>0406</t>
  </si>
  <si>
    <t>Водное хозяйство</t>
  </si>
  <si>
    <t>0409</t>
  </si>
  <si>
    <t>Дорожная деятельность</t>
  </si>
  <si>
    <t>730</t>
  </si>
  <si>
    <t>310</t>
  </si>
  <si>
    <t>Публичные нормативные социальные выплаты гражданам</t>
  </si>
  <si>
    <t>0600000</t>
  </si>
  <si>
    <t>Подпрограмма "Развитие системы дошкольноо образования в МО "Каменский городской округ"</t>
  </si>
  <si>
    <t>0610000</t>
  </si>
  <si>
    <t>0612701</t>
  </si>
  <si>
    <t>0614510</t>
  </si>
  <si>
    <t>0620000</t>
  </si>
  <si>
    <t>Подпрограмма "Развитие системы общего образования в Мо "Каменский городской округ"</t>
  </si>
  <si>
    <t>0622701</t>
  </si>
  <si>
    <t>0624530</t>
  </si>
  <si>
    <t>Подпрограмма "Развитие системы дополнительного образования, отдыха и оздоровления детей в МО "Каменский городской округ"</t>
  </si>
  <si>
    <t>0624540</t>
  </si>
  <si>
    <t>0630000</t>
  </si>
  <si>
    <t>0632701</t>
  </si>
  <si>
    <t>0640000</t>
  </si>
  <si>
    <t>0642703</t>
  </si>
  <si>
    <t>0642705</t>
  </si>
  <si>
    <t>Подпрограмма "Обеспечение реализации муниципальной программы в МО "Каменский городской округ" "Развитие системы образования в МО "Каменский городской округ" до 2016 года"</t>
  </si>
  <si>
    <t>0652701</t>
  </si>
  <si>
    <t>Обеспечение деятельности муниципальных учреждений</t>
  </si>
  <si>
    <t>7202104</t>
  </si>
  <si>
    <t>240</t>
  </si>
  <si>
    <t>0810000</t>
  </si>
  <si>
    <t>Подпрограмма "Развитие дополнительного образования в сфере культуры"</t>
  </si>
  <si>
    <t>0812701</t>
  </si>
  <si>
    <t>611</t>
  </si>
  <si>
    <t>612</t>
  </si>
  <si>
    <t>Субсидии бюджетным учреждениям на иные цели</t>
  </si>
  <si>
    <t>Подпрограмма "Развитие образования в сфере физической культуры и спорта в Каменском городском округе"</t>
  </si>
  <si>
    <t>0820000</t>
  </si>
  <si>
    <t>Расходы на выплаты персоналу казенных учреждений</t>
  </si>
  <si>
    <t>2418,0</t>
  </si>
  <si>
    <t>Иные закупки товаров, работ и услуг для обеспечения государственных (муниципальных) нужд</t>
  </si>
  <si>
    <t>Подпрограмма "Патриотическое воспитание молодежи Каменского городского округа"</t>
  </si>
  <si>
    <t>Создание условий для организации патриотического воспитания молодых граждан</t>
  </si>
  <si>
    <t>0830000</t>
  </si>
  <si>
    <t>0832701</t>
  </si>
  <si>
    <t>Подпрограмма "Развитие культуры в Каменском городском округе"</t>
  </si>
  <si>
    <t>0840000</t>
  </si>
  <si>
    <t>0842801</t>
  </si>
  <si>
    <t>0842802</t>
  </si>
  <si>
    <t>Подпрограмма "Безопасность учреждений культуры Каменского городского округа"</t>
  </si>
  <si>
    <t>0850000</t>
  </si>
  <si>
    <t>0852801</t>
  </si>
  <si>
    <t>0860000</t>
  </si>
  <si>
    <t>Создание материально-технических условий для обеспечения деятельности муниципальных учреждений культуры, спорта и образовательных учреждений</t>
  </si>
  <si>
    <t>0862801</t>
  </si>
  <si>
    <t>Подпрограмма "Развитие физической культуры и спорта в Каменском городском округе"</t>
  </si>
  <si>
    <t>0870000</t>
  </si>
  <si>
    <t>Организация и проведение мероприятий в сфере физической  культуры и спорта</t>
  </si>
  <si>
    <t>0872801</t>
  </si>
  <si>
    <t>Организация  предоставления услуг (выполнения работ) в сфере физической  культуры и спорта</t>
  </si>
  <si>
    <t>0872802</t>
  </si>
  <si>
    <t>Подпрограмма "Развитие инфраструктуры объектов спорта Каменского городского округа"</t>
  </si>
  <si>
    <t>0880000</t>
  </si>
  <si>
    <t>0882801</t>
  </si>
  <si>
    <t>Муниципальная программа "Развитие культуры, физической культуры, спорта,  молодежной политики, дополнительного образования в сфере культуры и спорта в Каменском городском округе до 2020 года"</t>
  </si>
  <si>
    <t>Муниципальная программа "По ограничению распространению ВИЧ-инфекции и туберкулеза в МО "Каменский городской округ" на 2013-2015 годы"</t>
  </si>
  <si>
    <t>Муниципальная программа "Развитие информационного общества на территории МО "Каменский городской округ" на 2011-2015 годы"</t>
  </si>
  <si>
    <t>Культура, кинематография</t>
  </si>
  <si>
    <t>Подпрограмма "Обеспечение реализации программы "Развитие культуры, физической культуры, спорта, молодежной политики, дополнительного образования в сфере культуры и спорта в Каменском городском округе до 2020 года"</t>
  </si>
  <si>
    <t>412</t>
  </si>
  <si>
    <t>Бюджетные инвестиции на приобретение объектов недвижимого имущества в государственную (муниципальную) собственность</t>
  </si>
  <si>
    <t>0622702</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</si>
  <si>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</si>
  <si>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</si>
  <si>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622</t>
  </si>
  <si>
    <t>Субсидии автономным учреждениям на иные цели</t>
  </si>
  <si>
    <t>0634560</t>
  </si>
  <si>
    <t>7200000</t>
  </si>
  <si>
    <t>Непрограммные направления деятельности</t>
  </si>
  <si>
    <t>7202101</t>
  </si>
  <si>
    <t xml:space="preserve">Расходы на выплаты персоналу государственных (муниципальных) органов </t>
  </si>
  <si>
    <t>Обеспечение деятельности органов местного самоуправления (центральный аппарат)</t>
  </si>
  <si>
    <t>7202105</t>
  </si>
  <si>
    <t>Обеспечение деятельности органов местного самоуправления (территориальные органы)</t>
  </si>
  <si>
    <t>Муниципальная  программа "Развитие муниципальной службы в Каменском городском округе на 2012-2014 годы"</t>
  </si>
  <si>
    <t>7202070</t>
  </si>
  <si>
    <t>Муниципальная программа "По ограничению распространению ВИЧ-инфекции и туберкулеза в МО "Каменский городской округ на 2013-2015 годы"</t>
  </si>
  <si>
    <t>7202108</t>
  </si>
  <si>
    <t>7202010</t>
  </si>
  <si>
    <t>Оказание услуг (выполнение работ) муниципальными учреждениями</t>
  </si>
  <si>
    <t>7202011</t>
  </si>
  <si>
    <t>Организация деятельности муниципального архива</t>
  </si>
  <si>
    <t>7204610</t>
  </si>
  <si>
    <t>Осуществление государственного полномочия по хранению, комплектованию, учету и использованию архивных документов, относящихся к государственной собственности Свердловской области</t>
  </si>
  <si>
    <t>7204110</t>
  </si>
  <si>
    <t>7204120</t>
  </si>
  <si>
    <t>7205118</t>
  </si>
  <si>
    <t>Осуществление первичного воинского учета на территориях, где отсутствуют военные комиссариаты</t>
  </si>
  <si>
    <t>7202312</t>
  </si>
  <si>
    <t>7202313</t>
  </si>
  <si>
    <t>Другие вопросы в области национальной безопасности и правоохранительной деятельности</t>
  </si>
  <si>
    <t>Муниципальная  программа "Профилактика экстремизма на территории Каменского городского округа на 2013 - 2015 г.г."</t>
  </si>
  <si>
    <t>0314</t>
  </si>
  <si>
    <t>Муниципальная  программа "Совершенствование первичных мер пожарной безопасности в МО "Каменский городской округ" на 2013-2016 годы"</t>
  </si>
  <si>
    <t>7202314</t>
  </si>
  <si>
    <t>Выполнение работ муниципальными учреждениями в сфере обеспечения пожарной безопасности на территории Каменского городского округа</t>
  </si>
  <si>
    <t>7202921</t>
  </si>
  <si>
    <t xml:space="preserve">Доплаты к пенсиям муниципальных служащих </t>
  </si>
  <si>
    <t>Муниципальная  программа "Развитие информационного общества на территории МО "Каменский городской округ" на 2011-2015 годы</t>
  </si>
  <si>
    <t>7202102</t>
  </si>
  <si>
    <t>Муниципальная программа "Развитие муниципальной службы в Каменском городском округе на 2012-2014 годы"</t>
  </si>
  <si>
    <t>7202103</t>
  </si>
  <si>
    <t xml:space="preserve">Руководитель контрольного органа муниципального образования </t>
  </si>
  <si>
    <t>Субсидии бюджетным учреждениям на финансовое обеспечение государственного (муниципального)задания на оказание государственных (муниципальных) услуг (выполнение работ)</t>
  </si>
  <si>
    <t>Другие вопросы в области культуры, кинематографии</t>
  </si>
  <si>
    <t>Подпрограмма "Укрепление и развитие материально-технической базы образовательных учреждений в МО "Каменский городской округ"</t>
  </si>
  <si>
    <t>Организация предоставления общего образования и создание условий для содержания детей в муниципальных образовательных учреждениях</t>
  </si>
  <si>
    <t>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учреждениях</t>
  </si>
  <si>
    <t>Муниципальная программа "Экология и природные ресурсы" на территории муниципального образования "Каменский городской округ" на 2008-2015 годы"</t>
  </si>
  <si>
    <t>7202415</t>
  </si>
  <si>
    <t>Субсидии на проведение отдельных мероприятй по другим видам транспорта</t>
  </si>
  <si>
    <t>Субсидии юридическим лицам (кроме некоммерческих организаций), индивидуальным предпринимателям, физическим лицам</t>
  </si>
  <si>
    <t xml:space="preserve"> Муниципальная программа "Экология и природные ресурсы" на территории муниципального образования "Каменский городской округ"на 2008-2015 годы"</t>
  </si>
  <si>
    <t>Муниципальная  программа "Поддержка сельского хозяйства  муниципальноого образования "Каменский городской округ"на 2012-2014 годы"</t>
  </si>
  <si>
    <t>Муниципальная программа "Совершенствование первичных мер пожарной безопасности в МО "Каменский городской округ" на 2013-2016 годы"</t>
  </si>
  <si>
    <t>Культура</t>
  </si>
  <si>
    <t>Муниципальная  программа  "Создание системы обеспечения градостроительной деятельности администрации Каменского городского округа и разработки градостроительной документации по МО "Каменский городской округ" на 2014-2016 годы"</t>
  </si>
  <si>
    <t xml:space="preserve">Муниципальная  программа "Переселение граждан из ветхого и аварийного жилищного фонда в Каменском городском округе на 2013-2015" </t>
  </si>
  <si>
    <t>Муниципальная  программа "Газификация населенных пунктов территории Каменского городского округа" на 2012-2015 годы</t>
  </si>
  <si>
    <t>7202518</t>
  </si>
  <si>
    <t>7202519</t>
  </si>
  <si>
    <t>7204910</t>
  </si>
  <si>
    <t>7204920</t>
  </si>
  <si>
    <t>Муниципальная  программа "Обеспечение  жильем молодых семей на территории МО "Каменский городской округ" на 2011-2015 годы"</t>
  </si>
  <si>
    <t>1900000</t>
  </si>
  <si>
    <t>1800000</t>
  </si>
  <si>
    <t>1700000</t>
  </si>
  <si>
    <t>1300000</t>
  </si>
  <si>
    <t>1100000</t>
  </si>
  <si>
    <t>0900000</t>
  </si>
  <si>
    <t>0400000</t>
  </si>
  <si>
    <t>0500000</t>
  </si>
  <si>
    <t>0700000</t>
  </si>
  <si>
    <t>1000000</t>
  </si>
  <si>
    <t>1600000</t>
  </si>
  <si>
    <t>Муниципальная программа "Об управлении муниципальной собственностью и приватизации муниципального имущества в МО "Каменский городской округ" на 2014-2016 годы"</t>
  </si>
  <si>
    <t>1200000</t>
  </si>
  <si>
    <t>Муниципальная  программа " Создание автоматизированной  системы ведения земельного кадастра и учета объектов недвижимости на территории муниципального образования "Каменский городской округ" на 2012-2016 годы "</t>
  </si>
  <si>
    <t>1400000</t>
  </si>
  <si>
    <t>7202416</t>
  </si>
  <si>
    <t>0100000</t>
  </si>
  <si>
    <t>0300000</t>
  </si>
  <si>
    <t>2100000</t>
  </si>
  <si>
    <t>0822701</t>
  </si>
  <si>
    <t>0800000</t>
  </si>
  <si>
    <t>Муниципальная  программа "Об управлении муниципальной собственностью и приватизации муниципального имущества в МО "Каменский городской округ" на 2014-2016 годы"</t>
  </si>
  <si>
    <t xml:space="preserve">Муниципальная программа "Переселение граждан из ветхого и аварийного жилищного фонда в Каменском городском округе на 2013-2015" </t>
  </si>
  <si>
    <t>1500000</t>
  </si>
  <si>
    <t>7202020</t>
  </si>
  <si>
    <t>Поддержка в сфере средств массовой информации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</si>
  <si>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</si>
  <si>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</si>
  <si>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Муниципальная   программа "Энергосбережение и повышение энергетической эффективности на территории муниципального образования  "Каменский городской округ" на 2011-2015 годы"</t>
  </si>
  <si>
    <t>2000000</t>
  </si>
  <si>
    <t>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</si>
  <si>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</si>
  <si>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</si>
  <si>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7205250</t>
  </si>
  <si>
    <t>8</t>
  </si>
  <si>
    <t>Муниципальная программа "Устойчивое развитие сельских территорий Каменского городского округа на 2014 - 2017 годы и на период до 2020 года"</t>
  </si>
  <si>
    <t>0612705</t>
  </si>
  <si>
    <t>Строительство детского сада на 90 мест в селе Покровское</t>
  </si>
  <si>
    <t>0612706</t>
  </si>
  <si>
    <t>Создание дополнительных мест в МКДОУ "Каменский детский сад"</t>
  </si>
  <si>
    <t>Возврат перепрофилированных ранее зданий дошкольных образовательных учреждений (детский сад в селе Б-Грязнуха)</t>
  </si>
  <si>
    <t>0612707</t>
  </si>
  <si>
    <t>414</t>
  </si>
  <si>
    <t>Бюджетные инвестиции в объекты капитального строительства  государственной (муниципальной) собственности</t>
  </si>
  <si>
    <t>0505</t>
  </si>
  <si>
    <t>Другие вопросы в области жилищно-коммунального хозяйства</t>
  </si>
  <si>
    <t>2200000</t>
  </si>
  <si>
    <t>2</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</si>
  <si>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</si>
  <si>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</si>
  <si>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</si>
  <si>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</si>
  <si>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</si>
  <si>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</si>
  <si>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</si>
  <si>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</si>
  <si>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</si>
  <si>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</si>
  <si>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</si>
  <si>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</si>
  <si>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</si>
  <si>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</si>
  <si>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</si>
  <si>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</si>
  <si>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</si>
  <si>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</si>
  <si>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</si>
  <si>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</si>
  <si>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</si>
  <si>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</si>
  <si>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</si>
  <si>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</si>
  <si>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</si>
  <si>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</si>
  <si>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</si>
  <si>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</si>
  <si>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</si>
  <si>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</si>
  <si>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</si>
  <si>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</si>
  <si>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</si>
  <si>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</si>
  <si>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</si>
  <si>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</si>
  <si>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</si>
  <si>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</si>
  <si>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</si>
  <si>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</si>
  <si>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</si>
  <si>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</si>
  <si>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</si>
  <si>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</si>
  <si>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</si>
  <si>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</si>
  <si>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</si>
  <si>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</si>
  <si>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</si>
  <si>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</si>
  <si>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62</t>
  </si>
  <si>
    <t>63</t>
  </si>
  <si>
    <t>64</t>
  </si>
  <si>
    <t>65</t>
  </si>
  <si>
    <t>66</t>
  </si>
  <si>
    <t>67</t>
  </si>
  <si>
    <t>68</t>
  </si>
  <si>
    <t>69</t>
  </si>
  <si>
    <t>70</t>
  </si>
  <si>
    <t>71</t>
  </si>
  <si>
    <t>72</t>
  </si>
  <si>
    <t>73</t>
  </si>
  <si>
    <t>74</t>
  </si>
  <si>
    <t>75</t>
  </si>
  <si>
    <t>76</t>
  </si>
  <si>
    <t>77</t>
  </si>
  <si>
    <t>78</t>
  </si>
  <si>
    <t>79</t>
  </si>
  <si>
    <t>80</t>
  </si>
  <si>
    <t>84</t>
  </si>
  <si>
    <t>85</t>
  </si>
  <si>
    <t>89</t>
  </si>
  <si>
    <t>90</t>
  </si>
  <si>
    <t>91</t>
  </si>
  <si>
    <t>92</t>
  </si>
  <si>
    <t>93</t>
  </si>
  <si>
    <t>94</t>
  </si>
  <si>
    <t>95</t>
  </si>
  <si>
    <t>96</t>
  </si>
  <si>
    <t>97</t>
  </si>
  <si>
    <t>98</t>
  </si>
  <si>
    <t>99</t>
  </si>
  <si>
    <t>100</t>
  </si>
  <si>
    <t>101</t>
  </si>
  <si>
    <t>102</t>
  </si>
  <si>
    <t>103</t>
  </si>
  <si>
    <t>104</t>
  </si>
  <si>
    <t>105</t>
  </si>
  <si>
    <t>108</t>
  </si>
  <si>
    <t>109</t>
  </si>
  <si>
    <t>111</t>
  </si>
  <si>
    <t>112</t>
  </si>
  <si>
    <t>113</t>
  </si>
  <si>
    <t>114</t>
  </si>
  <si>
    <t>115</t>
  </si>
  <si>
    <t>116</t>
  </si>
  <si>
    <t>117</t>
  </si>
  <si>
    <t>118</t>
  </si>
  <si>
    <t>119</t>
  </si>
  <si>
    <t>121</t>
  </si>
  <si>
    <t>122</t>
  </si>
  <si>
    <t>123</t>
  </si>
  <si>
    <t>124</t>
  </si>
  <si>
    <t>125</t>
  </si>
  <si>
    <t>126</t>
  </si>
  <si>
    <t>127</t>
  </si>
  <si>
    <t>128</t>
  </si>
  <si>
    <t>129</t>
  </si>
  <si>
    <t>130</t>
  </si>
  <si>
    <t>131</t>
  </si>
  <si>
    <t>132</t>
  </si>
  <si>
    <t>133</t>
  </si>
  <si>
    <t>134</t>
  </si>
  <si>
    <t>135</t>
  </si>
  <si>
    <t>136</t>
  </si>
  <si>
    <t>137</t>
  </si>
  <si>
    <t>138</t>
  </si>
  <si>
    <t>139</t>
  </si>
  <si>
    <t>140</t>
  </si>
  <si>
    <t>143</t>
  </si>
  <si>
    <t>144</t>
  </si>
  <si>
    <t>145</t>
  </si>
  <si>
    <t>146</t>
  </si>
  <si>
    <t>147</t>
  </si>
  <si>
    <t>148</t>
  </si>
  <si>
    <t>149</t>
  </si>
  <si>
    <t>150</t>
  </si>
  <si>
    <t>151</t>
  </si>
  <si>
    <t>152</t>
  </si>
  <si>
    <t>154</t>
  </si>
  <si>
    <t>155</t>
  </si>
  <si>
    <t>156</t>
  </si>
  <si>
    <t>157</t>
  </si>
  <si>
    <t>158</t>
  </si>
  <si>
    <t>159</t>
  </si>
  <si>
    <t>160</t>
  </si>
  <si>
    <t>161</t>
  </si>
  <si>
    <t>162</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</si>
  <si>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</si>
  <si>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</si>
  <si>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</si>
  <si>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</si>
  <si>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</si>
  <si>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</si>
  <si>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</si>
  <si>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</si>
  <si>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</si>
  <si>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</si>
  <si>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</si>
  <si>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</si>
  <si>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</si>
  <si>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</si>
  <si>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</si>
  <si>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</si>
  <si>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</si>
  <si>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</si>
  <si>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</si>
  <si>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</si>
  <si>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</si>
  <si>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</si>
  <si>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</si>
  <si>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</si>
  <si>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</si>
  <si>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</si>
  <si>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</si>
  <si>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</si>
  <si>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</si>
  <si>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</si>
  <si>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</si>
  <si>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</si>
  <si>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</si>
  <si>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</si>
  <si>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</si>
  <si>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</si>
  <si>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</si>
  <si>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</si>
  <si>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</si>
  <si>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</si>
  <si>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</si>
  <si>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</si>
  <si>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</si>
  <si>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</si>
  <si>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</si>
  <si>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</si>
  <si>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</si>
  <si>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</si>
  <si>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</si>
  <si>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</si>
  <si>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</si>
  <si>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</si>
  <si>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</si>
  <si>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</si>
  <si>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</si>
  <si>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</si>
  <si>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</si>
  <si>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</si>
  <si>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224</t>
  </si>
  <si>
    <t>225</t>
  </si>
  <si>
    <t>226</t>
  </si>
  <si>
    <t>227</t>
  </si>
  <si>
    <t>228</t>
  </si>
  <si>
    <t>229</t>
  </si>
  <si>
    <t>230</t>
  </si>
  <si>
    <t>231</t>
  </si>
  <si>
    <t>232</t>
  </si>
  <si>
    <t>236</t>
  </si>
  <si>
    <t>237</t>
  </si>
  <si>
    <t>238</t>
  </si>
  <si>
    <t>239</t>
  </si>
  <si>
    <t>241</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</si>
  <si>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</si>
  <si>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</si>
  <si>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</si>
  <si>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</si>
  <si>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</si>
  <si>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</si>
  <si>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</si>
  <si>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</si>
  <si>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</si>
  <si>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</si>
  <si>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</si>
  <si>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</si>
  <si>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</si>
  <si>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</si>
  <si>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</si>
  <si>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</si>
  <si>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</si>
  <si>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</si>
  <si>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</si>
  <si>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</si>
  <si>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</si>
  <si>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</si>
  <si>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</si>
  <si>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</si>
  <si>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</si>
  <si>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</si>
  <si>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</si>
  <si>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</si>
  <si>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</si>
  <si>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</si>
  <si>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</si>
  <si>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</si>
  <si>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</si>
  <si>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</si>
  <si>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</si>
  <si>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282</t>
  </si>
  <si>
    <t>284</t>
  </si>
  <si>
    <t>294</t>
  </si>
  <si>
    <t>295</t>
  </si>
  <si>
    <t>296</t>
  </si>
  <si>
    <t>297</t>
  </si>
  <si>
    <t>298</t>
  </si>
  <si>
    <t>299</t>
  </si>
  <si>
    <t>300</t>
  </si>
  <si>
    <t>301</t>
  </si>
  <si>
    <t>302</t>
  </si>
  <si>
    <t>303</t>
  </si>
  <si>
    <t>304</t>
  </si>
  <si>
    <t>305</t>
  </si>
  <si>
    <t>306</t>
  </si>
  <si>
    <t>307</t>
  </si>
  <si>
    <t>308</t>
  </si>
  <si>
    <t>309</t>
  </si>
  <si>
    <t>311</t>
  </si>
  <si>
    <t>312</t>
  </si>
  <si>
    <t>313</t>
  </si>
  <si>
    <t>314</t>
  </si>
  <si>
    <t>315</t>
  </si>
  <si>
    <t>316</t>
  </si>
  <si>
    <t>317</t>
  </si>
  <si>
    <t>319</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</si>
  <si>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</si>
  <si>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</si>
  <si>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</si>
  <si>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</si>
  <si>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</si>
  <si>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</si>
  <si>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</si>
  <si>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</si>
  <si>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</si>
  <si>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</si>
  <si>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</si>
  <si>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</si>
  <si>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</si>
  <si>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</si>
  <si>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</si>
  <si>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</si>
  <si>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</si>
  <si>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</si>
  <si>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</si>
  <si>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</si>
  <si>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</si>
  <si>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</si>
  <si>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</si>
  <si>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</si>
  <si>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</si>
  <si>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</si>
  <si>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</si>
  <si>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</si>
  <si>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</si>
  <si>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</si>
  <si>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</si>
  <si>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</si>
  <si>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</si>
  <si>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</si>
  <si>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</si>
  <si>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</si>
  <si>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</si>
  <si>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</si>
  <si>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</si>
  <si>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361</t>
  </si>
  <si>
    <t>362</t>
  </si>
  <si>
    <t>363</t>
  </si>
  <si>
    <t>364</t>
  </si>
  <si>
    <t>365</t>
  </si>
  <si>
    <t>367</t>
  </si>
  <si>
    <t>368</t>
  </si>
  <si>
    <t>369</t>
  </si>
  <si>
    <t>370</t>
  </si>
  <si>
    <t>371</t>
  </si>
  <si>
    <t>372</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</si>
  <si>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</si>
  <si>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</si>
  <si>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</si>
  <si>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</si>
  <si>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</si>
  <si>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</si>
  <si>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</si>
  <si>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</si>
  <si>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</si>
  <si>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</si>
  <si>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</si>
  <si>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</si>
  <si>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</si>
  <si>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</si>
  <si>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</si>
  <si>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</si>
  <si>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</si>
  <si>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</si>
  <si>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</si>
  <si>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</si>
  <si>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</si>
  <si>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</si>
  <si>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</si>
  <si>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</si>
  <si>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</si>
  <si>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</si>
  <si>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</si>
  <si>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</si>
  <si>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</si>
  <si>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</si>
  <si>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409</t>
  </si>
  <si>
    <t>410</t>
  </si>
  <si>
    <t>Прочие мероприятия в области инвестиционных проектов, строительства, капитального ремонта</t>
  </si>
  <si>
    <t>Оздоровление детей</t>
  </si>
  <si>
    <t>Организация работы школьных столовых</t>
  </si>
  <si>
    <t>Организация отдыха  детей  в каникулярное время</t>
  </si>
  <si>
    <t xml:space="preserve"> Капитальный ремонт спортивных объектов на территории Каменского городского округа</t>
  </si>
  <si>
    <t>Организация предоставления дополнительного образования детей в муниципальных  учреждениях в  образования</t>
  </si>
  <si>
    <t>Организация предоставления дополнительного образования в муниципальных учреждениях  культуры</t>
  </si>
  <si>
    <t>Совершенствование организации подвоза,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учреждения</t>
  </si>
  <si>
    <t>Прочие мероприятия по благоустройству городских округов</t>
  </si>
  <si>
    <t>7202022</t>
  </si>
  <si>
    <t>Муниципальная  программа "Повышение  безопасности дорожного движения  на территории Каменского городского округа на 2013-2016 годы"</t>
  </si>
  <si>
    <t>Муниципальная  программа "Комплексное благоустройство дворовых территорий в муниципальном образовании  "Каменский городской округ" на 2012-2015 годы"</t>
  </si>
  <si>
    <t>Муниципальная  программа "Развитие малого и среднего предпринимательства  в Каменском городском округе на 2014-2016 годы"</t>
  </si>
  <si>
    <t>Организация предоставления дополнительного образования в муниципальных учреждениях   физической культуры</t>
  </si>
  <si>
    <t>Исполнение муниципальных гарантий</t>
  </si>
  <si>
    <t>411</t>
  </si>
  <si>
    <t>413</t>
  </si>
  <si>
    <t>0614511</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</si>
  <si>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t>
  </si>
  <si>
    <t>0614512</t>
  </si>
  <si>
    <t>0624531</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</si>
  <si>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</si>
  <si>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</si>
  <si>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t>
  </si>
  <si>
    <t>0624532</t>
  </si>
  <si>
    <t>843</t>
  </si>
  <si>
    <t>415</t>
  </si>
  <si>
    <t>416</t>
  </si>
  <si>
    <t>417</t>
  </si>
  <si>
    <t>418</t>
  </si>
  <si>
    <t>419</t>
  </si>
  <si>
    <t>420</t>
  </si>
  <si>
    <t>421</t>
  </si>
  <si>
    <t>422</t>
  </si>
  <si>
    <t>423</t>
  </si>
  <si>
    <t>424</t>
  </si>
  <si>
    <t>425</t>
  </si>
  <si>
    <t>426</t>
  </si>
  <si>
    <t>427</t>
  </si>
  <si>
    <t>428</t>
  </si>
  <si>
    <t>06145БО</t>
  </si>
  <si>
    <t>Строительство и реконструкция зданий дошкольных образовательных организаций</t>
  </si>
  <si>
    <t>0614520</t>
  </si>
  <si>
    <t>Осуществление мероприятий  по созданию дополнительных мест в муниципальных системах дошкольного образования</t>
  </si>
  <si>
    <t>0644570</t>
  </si>
  <si>
    <t>Осуществление мероприятий по капитальному ремонту,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</si>
  <si>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0644590</t>
  </si>
  <si>
    <t>0612708</t>
  </si>
  <si>
    <t>Безопасность образовательных учреждений</t>
  </si>
  <si>
    <t>0622703</t>
  </si>
  <si>
    <t>0632702</t>
  </si>
  <si>
    <t>0634580</t>
  </si>
  <si>
    <t>Безопасность общеобразовательных учреждений</t>
  </si>
  <si>
    <t>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размещается муниципальный загородный оздоровительный лагерь "Колосок"</t>
  </si>
  <si>
    <t>429</t>
  </si>
  <si>
    <t>431</t>
  </si>
  <si>
    <t>432</t>
  </si>
  <si>
    <t>433</t>
  </si>
  <si>
    <t>434</t>
  </si>
  <si>
    <t>435</t>
  </si>
  <si>
    <t>436</t>
  </si>
  <si>
    <t>437</t>
  </si>
  <si>
    <t>438</t>
  </si>
  <si>
    <t>439</t>
  </si>
  <si>
    <t>440</t>
  </si>
  <si>
    <t>441</t>
  </si>
  <si>
    <t>442</t>
  </si>
  <si>
    <t>443</t>
  </si>
  <si>
    <t>444</t>
  </si>
  <si>
    <t>445</t>
  </si>
  <si>
    <t>446</t>
  </si>
  <si>
    <t>447</t>
  </si>
  <si>
    <t>448</t>
  </si>
  <si>
    <t>449</t>
  </si>
  <si>
    <t>450</t>
  </si>
  <si>
    <t>451</t>
  </si>
  <si>
    <t>452</t>
  </si>
  <si>
    <t>Субсидии некоммерческим организациям (за исключением государственных (муниципальных) учреждений)</t>
  </si>
  <si>
    <t>630</t>
  </si>
  <si>
    <t>Иные закупки товаров, работ и услуг для обеспечения государственных (муниципальных) нужд (кредиторская задолженность</t>
  </si>
  <si>
    <t>7204270</t>
  </si>
  <si>
    <t>Осуществление гос. полномочия по предоставлению гражданам поддержки по частичному освобождению от платы за коммунальные услуги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</si>
  <si>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7204070</t>
  </si>
  <si>
    <t>Резервные фонды исполнительных органов государственной власти субъектов Российской Федерации</t>
  </si>
  <si>
    <t>Субсидии гражданам на приобретение жилья</t>
  </si>
  <si>
    <t>2004930</t>
  </si>
  <si>
    <t>7204150</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</si>
  <si>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</si>
  <si>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453</t>
  </si>
  <si>
    <t>454</t>
  </si>
  <si>
    <t>455</t>
  </si>
  <si>
    <t>456</t>
  </si>
  <si>
    <t>457</t>
  </si>
  <si>
    <t>458</t>
  </si>
  <si>
    <t>459</t>
  </si>
  <si>
    <t>460</t>
  </si>
  <si>
    <t>461</t>
  </si>
  <si>
    <t>462</t>
  </si>
  <si>
    <t>463</t>
  </si>
  <si>
    <t>464</t>
  </si>
  <si>
    <t>465</t>
  </si>
  <si>
    <t>466</t>
  </si>
  <si>
    <t>467</t>
  </si>
  <si>
    <t>468</t>
  </si>
  <si>
    <t>469</t>
  </si>
  <si>
    <t>470</t>
  </si>
  <si>
    <t>471</t>
  </si>
  <si>
    <t>472</t>
  </si>
  <si>
    <t>Предоставление социальных выплат молодым семьям на приобретение (строительство) жилья</t>
  </si>
  <si>
    <t>2002901</t>
  </si>
  <si>
    <t>281</t>
  </si>
  <si>
    <t>283</t>
  </si>
  <si>
    <t>285</t>
  </si>
  <si>
    <t>286</t>
  </si>
  <si>
    <t>287</t>
  </si>
  <si>
    <t>0632703</t>
  </si>
  <si>
    <t>Безопасность учреждений дополнительного образования</t>
  </si>
  <si>
    <t>0624550</t>
  </si>
  <si>
    <t>Финансирование расходов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а так же бесплатного проезда один раз в год к месту жительства и обратно к месту учебы</t>
  </si>
  <si>
    <t>0824820</t>
  </si>
  <si>
    <t>Безопасность образовательных учреждений (кредиторская задолженность)</t>
  </si>
  <si>
    <t>Безопасность общеобразовательных учреждений (кредиторская задолженность)</t>
  </si>
  <si>
    <t>Строительство детского сада на 90 мест в селе Позариха</t>
  </si>
  <si>
    <t>0612709</t>
  </si>
  <si>
    <t>Код целевой статьи</t>
  </si>
  <si>
    <t>Наименование главного распорядителя бюджетных средств, раздела, подраздела, целевой статьи или вида расходов</t>
  </si>
  <si>
    <t>Код главного распорядителя</t>
  </si>
  <si>
    <t>Код раздела, подраздела</t>
  </si>
  <si>
    <t>Код вида расходов</t>
  </si>
  <si>
    <t>Утверждено, в тысячах рублей</t>
  </si>
  <si>
    <t>Уточнение</t>
  </si>
  <si>
    <t>Иные закупки товаров, работ и услуг для обеспечения государственных (муниципальных) нужд (кредиторская задолженность)</t>
  </si>
  <si>
    <t>1004140</t>
  </si>
  <si>
    <t>Мероприятия по информатизации муниципальных образований</t>
  </si>
  <si>
    <t>2005020</t>
  </si>
  <si>
    <t>Бюджетные инвестиции в объекты капитального строительства  муниципальной собственности</t>
  </si>
  <si>
    <t>2300000</t>
  </si>
  <si>
    <t>318</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</si>
  <si>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</si>
  <si>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</si>
  <si>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</si>
  <si>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</si>
  <si>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</si>
  <si>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</si>
  <si>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</si>
  <si>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</si>
  <si>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</si>
  <si>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</si>
  <si>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</si>
  <si>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</si>
  <si>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</si>
  <si>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</si>
  <si>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</si>
  <si>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</si>
  <si>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</si>
  <si>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</si>
  <si>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</si>
  <si>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</si>
  <si>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</si>
  <si>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</si>
  <si>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</si>
  <si>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</si>
  <si>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</si>
  <si>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Муниципальная   программа "Чистая вода" на территории МО "Каменский городской округ" на 2013-2016 годы"</t>
  </si>
  <si>
    <t>1702501</t>
  </si>
  <si>
    <t>Проектирование и строительство распределительных газовых сетей</t>
  </si>
  <si>
    <t>Распределительные газопроводы. Газоснабжения жилых домов с.Большая Грязнуха Каменского района</t>
  </si>
  <si>
    <t>1702502</t>
  </si>
  <si>
    <t>1702503</t>
  </si>
  <si>
    <t>1702504</t>
  </si>
  <si>
    <t>498</t>
  </si>
  <si>
    <t>499</t>
  </si>
  <si>
    <t>500</t>
  </si>
  <si>
    <t>501</t>
  </si>
  <si>
    <t>502</t>
  </si>
  <si>
    <t>503</t>
  </si>
  <si>
    <t>504</t>
  </si>
  <si>
    <t>505</t>
  </si>
  <si>
    <t>506</t>
  </si>
  <si>
    <t>81</t>
  </si>
  <si>
    <t>82</t>
  </si>
  <si>
    <t>83</t>
  </si>
  <si>
    <t>507</t>
  </si>
  <si>
    <t>508</t>
  </si>
  <si>
    <t>509</t>
  </si>
  <si>
    <t>510</t>
  </si>
  <si>
    <t>511</t>
  </si>
  <si>
    <t>512</t>
  </si>
  <si>
    <t>0615059</t>
  </si>
  <si>
    <t>0645097</t>
  </si>
  <si>
    <t>Создание в общеобразовательных организациях, расположенных в сельской местности, условий для занятия физической культурой и спортом</t>
  </si>
  <si>
    <t>0814660</t>
  </si>
  <si>
    <t>17042ИО</t>
  </si>
  <si>
    <t>1705018</t>
  </si>
  <si>
    <t>Улучшение жилищных условий граждан, проживающих в сельской местности, в том числе молодых семей и молодых специалистов</t>
  </si>
  <si>
    <t>1905018</t>
  </si>
  <si>
    <t>1904960</t>
  </si>
  <si>
    <t>1504290</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</si>
  <si>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</si>
  <si>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</si>
  <si>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</si>
  <si>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</si>
  <si>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</si>
  <si>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</si>
  <si>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</si>
  <si>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</si>
  <si>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</si>
  <si>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</si>
  <si>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</si>
  <si>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</si>
  <si>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</si>
  <si>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</si>
  <si>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</si>
  <si>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</si>
  <si>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</si>
  <si>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</si>
  <si>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</si>
  <si>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</si>
  <si>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</si>
  <si>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</si>
  <si>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</si>
  <si>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</si>
  <si>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</si>
  <si>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539</t>
  </si>
  <si>
    <t>540</t>
  </si>
  <si>
    <t>541</t>
  </si>
  <si>
    <t>542</t>
  </si>
  <si>
    <t>543</t>
  </si>
  <si>
    <t>544</t>
  </si>
  <si>
    <t>545</t>
  </si>
  <si>
    <t>Организация деятельности учреждений культуры и искусства культурно-досуговой сферы по приведению зданий и помещений в соответствие с требованиями пожарной безопасности, проведение мероприятий по предотвращению и (или) устранению аварийных ситуаций</t>
  </si>
  <si>
    <t>Организация деятельности учреждений культуры и искусства культурно-досуговой сферы</t>
  </si>
  <si>
    <t>Организация библиотечного обслуживания населения, формирование и хранение библиотечных фондов  муниципальных библиотек</t>
  </si>
  <si>
    <t>141</t>
  </si>
  <si>
    <t>142</t>
  </si>
  <si>
    <t>1902901</t>
  </si>
  <si>
    <t>546</t>
  </si>
  <si>
    <t>1502501</t>
  </si>
  <si>
    <t>547</t>
  </si>
  <si>
    <t>548</t>
  </si>
  <si>
    <t>Технические мероприятия по повышению энергоэффективности</t>
  </si>
  <si>
    <t>549</t>
  </si>
  <si>
    <t>Муниципальная  программа "Обращение с твердыми бытовыми отходами на  территории МО "Каменский городской округ" на 2014-2017 годы"</t>
  </si>
  <si>
    <t>850</t>
  </si>
  <si>
    <t>Уплата  налогов, сборов и иных  платежей</t>
  </si>
  <si>
    <t>0844620</t>
  </si>
  <si>
    <t>Расходы на оказание государственной поддержки на конкурсной основе муниципальным учреждениям культуры</t>
  </si>
  <si>
    <t>0845147</t>
  </si>
  <si>
    <t>0845148</t>
  </si>
  <si>
    <t xml:space="preserve"> Выплаты денежного поощрения лучшим работникам муниципальных учреждений культуры, за счет средств федерального бюджета</t>
  </si>
  <si>
    <t xml:space="preserve"> Выплаты денежного поощрения лучшим учреждениям культуры,  за счет средств федерального бюджета</t>
  </si>
  <si>
    <t>0632704</t>
  </si>
  <si>
    <t>0645027</t>
  </si>
  <si>
    <t>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за счет субсидии, полученной из федерального бюджета</t>
  </si>
  <si>
    <t>Муниципальная программа "Развитие системы образования в МО "Каменский городской округ" до 2016 года"</t>
  </si>
  <si>
    <t>Муниципальная программа "Развитие системы образования в МО "Каменский городской округ" до 2016года"</t>
  </si>
  <si>
    <t>Строительство и реконструкция зданий дошкольных образовательных организаций, за счет  межбюджетных трансфертов из федерального бюджета</t>
  </si>
  <si>
    <t>Капитальный ремонт,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</si>
  <si>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</si>
  <si>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</si>
  <si>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Мероприятия по улучшению жилищных условий граждан, проживающих в сельской местности, в том числе молодых семей и молодых специалистов</t>
  </si>
  <si>
    <t>Реализация мероприятий федеральной целевой программы "Устойчивое развитие сельских территорий на 2014 - 2017 годы и на период до 2020 года"</t>
  </si>
  <si>
    <t>45</t>
  </si>
  <si>
    <t>223</t>
  </si>
  <si>
    <t>Номер строки</t>
  </si>
  <si>
    <t>568</t>
  </si>
  <si>
    <t>06145ЭО</t>
  </si>
  <si>
    <t>86</t>
  </si>
  <si>
    <t>87</t>
  </si>
  <si>
    <t>88</t>
  </si>
  <si>
    <t>153</t>
  </si>
  <si>
    <t>163</t>
  </si>
  <si>
    <t>164</t>
  </si>
  <si>
    <t>233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</si>
</sst>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_(* #,##0.000_);_(* \(#,##0.000\);_(* &quot;-&quot;??_);_(@_)"/>
    <numFmt numFmtId="175" formatCode="_(* #,##0.0_);_(* \(#,##0.0\);_(* &quot;-&quot;??_);_(@_)"/>
    <numFmt numFmtId="176" formatCode="_(* #,##0_);_(* \(#,##0\);_(* &quot;-&quot;??_);_(@_)"/>
    <numFmt numFmtId="177" formatCode="_(* #,##0.0000_);_(* \(#,##0.0000\);_(* &quot;-&quot;??_);_(@_)"/>
    <numFmt numFmtId="178" formatCode="0.000000"/>
    <numFmt numFmtId="179" formatCode="0.00000"/>
    <numFmt numFmtId="180" formatCode="0.0000"/>
  </numFmts>
  <fonts count="33">
    <font>
      <sz val="10"/>
      <name val="Arial"/>
      <family val="0"/>
    </font>
    <font>
      <i/>
      <sz val="10"/>
      <name val="Arial Cyr"/>
      <family val="0"/>
    </font>
    <font>
      <b/>
      <sz val="10"/>
      <name val="Arial Cyr"/>
      <family val="0"/>
    </font>
    <font>
      <sz val="10"/>
      <name val="Times New Roman"/>
      <family val="1"/>
    </font>
    <font>
      <sz val="10"/>
      <name val="Arial Cyr"/>
      <family val="0"/>
    </font>
    <font>
      <u val="single"/>
      <sz val="10"/>
      <color indexed="12"/>
      <name val="Arial"/>
      <family val="0"/>
    </font>
    <font>
      <u val="single"/>
      <sz val="10"/>
      <color indexed="36"/>
      <name val="Arial"/>
      <family val="0"/>
    </font>
    <font>
      <b/>
      <sz val="12"/>
      <name val="Times New Roman"/>
      <family val="1"/>
    </font>
    <font>
      <i/>
      <sz val="12"/>
      <name val="Arial Cyr"/>
      <family val="0"/>
    </font>
    <font>
      <b/>
      <sz val="10"/>
      <name val="Times New Roman"/>
      <family val="1"/>
    </font>
    <font>
      <i/>
      <sz val="10"/>
      <name val="Arial"/>
      <family val="2"/>
    </font>
    <font>
      <b/>
      <sz val="10"/>
      <name val="Arial"/>
      <family val="2"/>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1"/>
    </font>
    <font>
      <sz val="10"/>
      <color indexed="60"/>
      <name val="Arial Cyr"/>
      <family val="0"/>
    </font>
    <font>
      <sz val="10"/>
      <color indexed="1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4" fillId="0" borderId="0">
      <alignment/>
      <protection/>
    </xf>
    <xf numFmtId="0" fontId="0" fillId="0" borderId="0">
      <alignment/>
      <protection/>
    </xf>
    <xf numFmtId="0" fontId="6"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10">
    <xf numFmtId="0" fontId="0" fillId="0" borderId="0" xfId="0" applyAlignment="1">
      <alignment/>
    </xf>
    <xf numFmtId="49" fontId="1" fillId="0" borderId="0" xfId="0" applyNumberFormat="1" applyFont="1" applyAlignment="1" quotePrefix="1">
      <alignment wrapText="1"/>
    </xf>
    <xf numFmtId="0" fontId="1" fillId="0" borderId="0" xfId="0" applyFont="1" applyAlignment="1">
      <alignment wrapText="1"/>
    </xf>
    <xf numFmtId="0" fontId="2" fillId="0" borderId="0" xfId="0" applyFont="1" applyAlignment="1">
      <alignment wrapText="1"/>
    </xf>
    <xf numFmtId="49" fontId="3" fillId="0" borderId="10" xfId="0" applyNumberFormat="1" applyFont="1" applyBorder="1" applyAlignment="1">
      <alignment horizontal="center" wrapText="1"/>
    </xf>
    <xf numFmtId="0" fontId="4" fillId="0" borderId="0" xfId="0" applyFont="1" applyAlignment="1">
      <alignment wrapText="1"/>
    </xf>
    <xf numFmtId="49" fontId="3" fillId="0" borderId="0" xfId="0" applyNumberFormat="1" applyFont="1" applyAlignment="1">
      <alignment wrapText="1"/>
    </xf>
    <xf numFmtId="49" fontId="3" fillId="0" borderId="0" xfId="0" applyNumberFormat="1" applyFont="1" applyBorder="1" applyAlignment="1">
      <alignment wrapText="1"/>
    </xf>
    <xf numFmtId="49" fontId="9" fillId="0" borderId="10" xfId="0" applyNumberFormat="1" applyFont="1" applyBorder="1" applyAlignment="1">
      <alignment horizontal="center" vertical="top" wrapText="1"/>
    </xf>
    <xf numFmtId="49" fontId="9" fillId="0" borderId="10" xfId="0" applyNumberFormat="1" applyFont="1" applyBorder="1" applyAlignment="1">
      <alignment horizontal="center" wrapText="1"/>
    </xf>
    <xf numFmtId="49" fontId="3" fillId="0" borderId="10" xfId="0" applyNumberFormat="1" applyFont="1" applyBorder="1" applyAlignment="1">
      <alignment wrapText="1"/>
    </xf>
    <xf numFmtId="0" fontId="8" fillId="0" borderId="0" xfId="0" applyFont="1" applyAlignment="1">
      <alignment wrapText="1"/>
    </xf>
    <xf numFmtId="49" fontId="0" fillId="0" borderId="0" xfId="0" applyNumberFormat="1" applyFont="1" applyAlignment="1">
      <alignment/>
    </xf>
    <xf numFmtId="0" fontId="0" fillId="0" borderId="0" xfId="0" applyFont="1" applyAlignment="1">
      <alignment/>
    </xf>
    <xf numFmtId="172" fontId="2" fillId="0" borderId="10" xfId="0" applyNumberFormat="1" applyFont="1" applyBorder="1" applyAlignment="1">
      <alignment horizontal="center" wrapText="1"/>
    </xf>
    <xf numFmtId="172" fontId="4" fillId="0" borderId="10" xfId="0" applyNumberFormat="1" applyFont="1" applyBorder="1" applyAlignment="1">
      <alignment horizontal="center" wrapTex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center" wrapText="1"/>
    </xf>
    <xf numFmtId="172" fontId="4" fillId="0" borderId="10" xfId="0" applyNumberFormat="1" applyFont="1" applyFill="1" applyBorder="1" applyAlignment="1">
      <alignment horizontal="center" wrapText="1"/>
    </xf>
    <xf numFmtId="49" fontId="10" fillId="0" borderId="0" xfId="0" applyNumberFormat="1" applyFont="1" applyAlignment="1" quotePrefix="1">
      <alignment wrapText="1"/>
    </xf>
    <xf numFmtId="49" fontId="9" fillId="0" borderId="10" xfId="0" applyNumberFormat="1" applyFont="1" applyFill="1" applyBorder="1" applyAlignment="1">
      <alignment horizontal="center" wrapText="1"/>
    </xf>
    <xf numFmtId="0" fontId="11" fillId="0" borderId="0" xfId="0" applyFont="1" applyAlignment="1">
      <alignment/>
    </xf>
    <xf numFmtId="0" fontId="4" fillId="0" borderId="0" xfId="0" applyFont="1" applyFill="1" applyAlignment="1">
      <alignment wrapText="1"/>
    </xf>
    <xf numFmtId="49" fontId="9" fillId="0" borderId="10" xfId="0" applyNumberFormat="1" applyFont="1" applyFill="1" applyBorder="1" applyAlignment="1">
      <alignment horizontal="left" wrapText="1"/>
    </xf>
    <xf numFmtId="172" fontId="0" fillId="0" borderId="10" xfId="0" applyNumberFormat="1" applyFont="1" applyFill="1" applyBorder="1" applyAlignment="1">
      <alignment horizontal="center"/>
    </xf>
    <xf numFmtId="172" fontId="1" fillId="0" borderId="0" xfId="0" applyNumberFormat="1" applyFont="1" applyAlignment="1" quotePrefix="1">
      <alignment horizontal="center" wrapText="1"/>
    </xf>
    <xf numFmtId="172" fontId="0" fillId="0" borderId="0" xfId="0" applyNumberFormat="1" applyFont="1" applyAlignment="1">
      <alignment horizontal="center"/>
    </xf>
    <xf numFmtId="172" fontId="11" fillId="0" borderId="10" xfId="0" applyNumberFormat="1" applyFont="1" applyFill="1" applyBorder="1" applyAlignment="1">
      <alignment horizontal="center" wrapText="1"/>
    </xf>
    <xf numFmtId="49" fontId="3" fillId="0" borderId="10" xfId="54" applyNumberFormat="1" applyFont="1" applyBorder="1" applyAlignment="1">
      <alignment horizontal="center"/>
      <protection/>
    </xf>
    <xf numFmtId="49" fontId="9" fillId="0" borderId="10" xfId="0" applyNumberFormat="1" applyFont="1" applyFill="1" applyBorder="1" applyAlignment="1">
      <alignment wrapText="1"/>
    </xf>
    <xf numFmtId="172" fontId="0" fillId="0" borderId="10" xfId="0" applyNumberFormat="1" applyFont="1" applyFill="1" applyBorder="1" applyAlignment="1">
      <alignment horizontal="center" wrapText="1"/>
    </xf>
    <xf numFmtId="172" fontId="2" fillId="0" borderId="10" xfId="0" applyNumberFormat="1" applyFont="1" applyFill="1" applyBorder="1" applyAlignment="1">
      <alignment horizontal="center" wrapText="1"/>
    </xf>
    <xf numFmtId="49" fontId="12" fillId="0" borderId="10" xfId="0" applyNumberFormat="1" applyFont="1" applyBorder="1" applyAlignment="1">
      <alignment horizontal="center" wrapText="1"/>
    </xf>
    <xf numFmtId="49" fontId="3" fillId="0" borderId="10" xfId="54" applyNumberFormat="1" applyFont="1" applyFill="1" applyBorder="1" applyAlignment="1">
      <alignment horizontal="center"/>
      <protection/>
    </xf>
    <xf numFmtId="0" fontId="9" fillId="0" borderId="10" xfId="54" applyNumberFormat="1" applyFont="1" applyFill="1" applyBorder="1" applyAlignment="1">
      <alignment horizontal="left" vertical="top" wrapText="1"/>
      <protection/>
    </xf>
    <xf numFmtId="0" fontId="9" fillId="0" borderId="10" xfId="0" applyNumberFormat="1" applyFont="1" applyFill="1" applyBorder="1" applyAlignment="1">
      <alignment horizontal="center" wrapText="1"/>
    </xf>
    <xf numFmtId="49" fontId="9" fillId="0" borderId="10" xfId="54" applyNumberFormat="1" applyFont="1" applyFill="1" applyBorder="1" applyAlignment="1">
      <alignment horizontal="center"/>
      <protection/>
    </xf>
    <xf numFmtId="49" fontId="0"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xf>
    <xf numFmtId="0" fontId="2" fillId="0" borderId="0" xfId="0" applyFont="1" applyFill="1" applyAlignment="1">
      <alignment wrapText="1"/>
    </xf>
    <xf numFmtId="49" fontId="9" fillId="0" borderId="10" xfId="0" applyNumberFormat="1" applyFont="1" applyFill="1" applyBorder="1" applyAlignment="1">
      <alignment horizontal="center"/>
    </xf>
    <xf numFmtId="172" fontId="9" fillId="0" borderId="10" xfId="0" applyNumberFormat="1" applyFont="1" applyFill="1" applyBorder="1" applyAlignment="1">
      <alignment horizontal="center"/>
    </xf>
    <xf numFmtId="172" fontId="3" fillId="0" borderId="10" xfId="0" applyNumberFormat="1" applyFont="1" applyFill="1" applyBorder="1" applyAlignment="1">
      <alignment horizontal="center"/>
    </xf>
    <xf numFmtId="172" fontId="0" fillId="0" borderId="10" xfId="0" applyNumberFormat="1" applyFont="1" applyFill="1" applyBorder="1" applyAlignment="1">
      <alignment horizontal="center"/>
    </xf>
    <xf numFmtId="172" fontId="0" fillId="0" borderId="10" xfId="0" applyNumberFormat="1" applyFont="1" applyBorder="1" applyAlignment="1">
      <alignment horizontal="center"/>
    </xf>
    <xf numFmtId="172" fontId="0" fillId="0" borderId="10" xfId="0" applyNumberFormat="1" applyFont="1" applyBorder="1" applyAlignment="1">
      <alignment horizontal="center"/>
    </xf>
    <xf numFmtId="49" fontId="9" fillId="0" borderId="10" xfId="54" applyNumberFormat="1" applyFont="1" applyBorder="1" applyAlignment="1">
      <alignment horizontal="center"/>
      <protection/>
    </xf>
    <xf numFmtId="172" fontId="0" fillId="0" borderId="11" xfId="0" applyNumberFormat="1" applyFont="1" applyFill="1" applyBorder="1" applyAlignment="1">
      <alignment horizontal="center"/>
    </xf>
    <xf numFmtId="49" fontId="3"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172" fontId="2" fillId="0" borderId="11" xfId="0" applyNumberFormat="1" applyFont="1" applyBorder="1" applyAlignment="1">
      <alignment horizontal="center" wrapText="1"/>
    </xf>
    <xf numFmtId="172" fontId="4" fillId="0" borderId="11" xfId="0" applyNumberFormat="1" applyFont="1" applyBorder="1" applyAlignment="1">
      <alignment horizontal="center" wrapText="1"/>
    </xf>
    <xf numFmtId="0" fontId="1" fillId="0" borderId="0" xfId="0" applyFont="1" applyAlignment="1">
      <alignment horizontal="center" wrapText="1"/>
    </xf>
    <xf numFmtId="0" fontId="1" fillId="0" borderId="10" xfId="0" applyFont="1" applyBorder="1" applyAlignment="1">
      <alignment horizontal="center" wrapText="1"/>
    </xf>
    <xf numFmtId="0" fontId="2" fillId="0" borderId="10" xfId="0" applyFont="1" applyBorder="1" applyAlignment="1">
      <alignment horizontal="center"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0" fillId="0" borderId="10" xfId="0" applyFont="1" applyBorder="1" applyAlignment="1">
      <alignment horizontal="center"/>
    </xf>
    <xf numFmtId="0" fontId="11" fillId="0" borderId="10" xfId="0" applyFont="1" applyBorder="1" applyAlignment="1">
      <alignment horizontal="center"/>
    </xf>
    <xf numFmtId="0" fontId="0" fillId="0" borderId="0" xfId="0" applyFont="1" applyAlignment="1">
      <alignment horizontal="center"/>
    </xf>
    <xf numFmtId="1" fontId="4" fillId="0" borderId="11" xfId="0" applyNumberFormat="1" applyFont="1" applyBorder="1" applyAlignment="1">
      <alignment horizontal="center" wrapText="1"/>
    </xf>
    <xf numFmtId="1" fontId="0" fillId="0" borderId="10" xfId="0" applyNumberFormat="1" applyFont="1" applyBorder="1" applyAlignment="1">
      <alignment horizontal="center"/>
    </xf>
    <xf numFmtId="0" fontId="9" fillId="24" borderId="12" xfId="0" applyFont="1" applyFill="1" applyBorder="1" applyAlignment="1">
      <alignment horizontal="center" vertical="center" wrapText="1"/>
    </xf>
    <xf numFmtId="0" fontId="9" fillId="24" borderId="10" xfId="0" applyFont="1" applyFill="1" applyBorder="1" applyAlignment="1">
      <alignment horizontal="center" vertical="center" wrapText="1"/>
    </xf>
    <xf numFmtId="172" fontId="9" fillId="0" borderId="10" xfId="0" applyNumberFormat="1" applyFont="1" applyBorder="1" applyAlignment="1">
      <alignment horizontal="center" vertical="top" wrapText="1"/>
    </xf>
    <xf numFmtId="0" fontId="9" fillId="0" borderId="10" xfId="0" applyNumberFormat="1" applyFont="1" applyBorder="1" applyAlignment="1" quotePrefix="1">
      <alignment horizontal="center" vertical="top" wrapText="1"/>
    </xf>
    <xf numFmtId="0" fontId="9" fillId="0" borderId="10" xfId="0" applyFont="1" applyBorder="1" applyAlignment="1">
      <alignment horizontal="center" vertical="top" wrapText="1"/>
    </xf>
    <xf numFmtId="172" fontId="31" fillId="0" borderId="10" xfId="0" applyNumberFormat="1" applyFont="1" applyBorder="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172" fontId="11" fillId="0" borderId="10" xfId="0" applyNumberFormat="1" applyFont="1" applyBorder="1" applyAlignment="1">
      <alignment horizontal="center"/>
    </xf>
    <xf numFmtId="0" fontId="2" fillId="0" borderId="10" xfId="0" applyFont="1" applyFill="1" applyBorder="1" applyAlignment="1">
      <alignment horizontal="center" wrapText="1"/>
    </xf>
    <xf numFmtId="172" fontId="32" fillId="0" borderId="10" xfId="0" applyNumberFormat="1" applyFont="1" applyBorder="1" applyAlignment="1">
      <alignment horizontal="center" wrapText="1"/>
    </xf>
    <xf numFmtId="172" fontId="2" fillId="0" borderId="11" xfId="0" applyNumberFormat="1" applyFont="1" applyFill="1" applyBorder="1" applyAlignment="1">
      <alignment horizontal="center" wrapText="1"/>
    </xf>
    <xf numFmtId="49" fontId="9" fillId="0" borderId="10" xfId="0" applyNumberFormat="1" applyFont="1" applyBorder="1" applyAlignment="1">
      <alignment horizontal="justify" wrapText="1"/>
    </xf>
    <xf numFmtId="49" fontId="3" fillId="0" borderId="10" xfId="0" applyNumberFormat="1" applyFont="1" applyBorder="1" applyAlignment="1">
      <alignment horizontal="justify" wrapText="1"/>
    </xf>
    <xf numFmtId="0" fontId="3" fillId="0" borderId="10" xfId="54" applyNumberFormat="1" applyFont="1" applyBorder="1" applyAlignment="1">
      <alignment horizontal="justify" vertical="top" wrapText="1"/>
      <protection/>
    </xf>
    <xf numFmtId="0" fontId="3" fillId="0" borderId="10" xfId="0" applyNumberFormat="1" applyFont="1" applyFill="1" applyBorder="1" applyAlignment="1">
      <alignment horizontal="justify" wrapText="1"/>
    </xf>
    <xf numFmtId="49" fontId="3" fillId="0" borderId="10" xfId="0" applyNumberFormat="1" applyFont="1" applyFill="1" applyBorder="1" applyAlignment="1">
      <alignment horizontal="justify" wrapText="1"/>
    </xf>
    <xf numFmtId="0" fontId="3" fillId="0" borderId="10" xfId="54" applyNumberFormat="1" applyFont="1" applyFill="1" applyBorder="1" applyAlignment="1">
      <alignment horizontal="justify" vertical="top" wrapText="1"/>
      <protection/>
    </xf>
    <xf numFmtId="0" fontId="9" fillId="0" borderId="10" xfId="0" applyNumberFormat="1" applyFont="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0" xfId="0" applyNumberFormat="1" applyFont="1" applyBorder="1" applyAlignment="1">
      <alignment horizontal="justify" vertical="top" wrapText="1"/>
    </xf>
    <xf numFmtId="0" fontId="9" fillId="0" borderId="10" xfId="54" applyNumberFormat="1" applyFont="1" applyBorder="1" applyAlignment="1">
      <alignment horizontal="justify" vertical="top" wrapText="1"/>
      <protection/>
    </xf>
    <xf numFmtId="49" fontId="9" fillId="0" borderId="10" xfId="0" applyNumberFormat="1" applyFont="1" applyFill="1" applyBorder="1" applyAlignment="1">
      <alignment horizontal="justify" wrapText="1"/>
    </xf>
    <xf numFmtId="0" fontId="3" fillId="0" borderId="10" xfId="54" applyNumberFormat="1" applyFont="1" applyFill="1" applyBorder="1" applyAlignment="1">
      <alignment horizontal="justify" wrapText="1"/>
      <protection/>
    </xf>
    <xf numFmtId="0" fontId="30" fillId="0" borderId="10" xfId="0" applyNumberFormat="1" applyFont="1" applyBorder="1" applyAlignment="1">
      <alignment horizontal="justify" vertical="top" wrapText="1"/>
    </xf>
    <xf numFmtId="0" fontId="9" fillId="0" borderId="10" xfId="0" applyFont="1" applyFill="1" applyBorder="1" applyAlignment="1">
      <alignment horizontal="justify" wrapText="1"/>
    </xf>
    <xf numFmtId="2" fontId="3" fillId="0" borderId="10" xfId="0" applyNumberFormat="1" applyFont="1" applyFill="1" applyBorder="1" applyAlignment="1">
      <alignment horizontal="justify" wrapText="1"/>
    </xf>
    <xf numFmtId="49" fontId="30" fillId="0" borderId="10" xfId="0" applyNumberFormat="1" applyFont="1" applyBorder="1" applyAlignment="1">
      <alignment horizontal="justify" vertical="top" wrapText="1"/>
    </xf>
    <xf numFmtId="0" fontId="30" fillId="0" borderId="10" xfId="0" applyNumberFormat="1" applyFont="1" applyBorder="1" applyAlignment="1">
      <alignment horizontal="justify" vertical="top" wrapText="1"/>
    </xf>
    <xf numFmtId="49" fontId="3" fillId="0" borderId="10" xfId="0" applyNumberFormat="1" applyFont="1" applyFill="1" applyBorder="1" applyAlignment="1">
      <alignment horizontal="justify" vertical="top" wrapText="1"/>
    </xf>
    <xf numFmtId="49" fontId="30" fillId="0" borderId="10" xfId="0" applyNumberFormat="1" applyFont="1" applyBorder="1" applyAlignment="1">
      <alignment horizontal="justify" vertical="top" wrapText="1"/>
    </xf>
    <xf numFmtId="49" fontId="30" fillId="0" borderId="10" xfId="0" applyNumberFormat="1" applyFont="1" applyBorder="1" applyAlignment="1">
      <alignment horizontal="justify" wrapText="1"/>
    </xf>
    <xf numFmtId="0" fontId="9" fillId="0" borderId="10" xfId="54" applyNumberFormat="1" applyFont="1" applyFill="1" applyBorder="1" applyAlignment="1">
      <alignment horizontal="justify" vertical="top" wrapText="1"/>
      <protection/>
    </xf>
    <xf numFmtId="49" fontId="3" fillId="0" borderId="10" xfId="53" applyNumberFormat="1" applyFont="1" applyFill="1" applyBorder="1" applyAlignment="1">
      <alignment horizontal="justify" wrapText="1"/>
      <protection/>
    </xf>
    <xf numFmtId="172" fontId="0" fillId="0" borderId="10" xfId="0" applyNumberFormat="1" applyFont="1" applyFill="1" applyBorder="1" applyAlignment="1">
      <alignment horizontal="center"/>
    </xf>
    <xf numFmtId="172" fontId="4" fillId="0" borderId="11" xfId="0" applyNumberFormat="1" applyFont="1" applyFill="1" applyBorder="1" applyAlignment="1">
      <alignment horizontal="center" wrapText="1"/>
    </xf>
    <xf numFmtId="0" fontId="4" fillId="25" borderId="0" xfId="0" applyFont="1" applyFill="1" applyAlignment="1">
      <alignment wrapText="1"/>
    </xf>
    <xf numFmtId="49" fontId="12" fillId="0" borderId="10" xfId="0" applyNumberFormat="1" applyFont="1" applyFill="1" applyBorder="1" applyAlignment="1">
      <alignment horizontal="center" wrapText="1"/>
    </xf>
    <xf numFmtId="172" fontId="32" fillId="0" borderId="10" xfId="0" applyNumberFormat="1" applyFont="1" applyFill="1" applyBorder="1" applyAlignment="1">
      <alignment horizontal="center" wrapText="1"/>
    </xf>
    <xf numFmtId="49" fontId="30" fillId="0" borderId="10" xfId="0" applyNumberFormat="1" applyFont="1" applyFill="1" applyBorder="1" applyAlignment="1">
      <alignment horizontal="justify" vertical="top" wrapText="1"/>
    </xf>
    <xf numFmtId="49" fontId="3" fillId="0" borderId="10" xfId="0" applyNumberFormat="1" applyFont="1" applyFill="1" applyBorder="1" applyAlignment="1">
      <alignment horizontal="left" wrapText="1"/>
    </xf>
    <xf numFmtId="172" fontId="11" fillId="0" borderId="10" xfId="0" applyNumberFormat="1" applyFont="1" applyFill="1" applyBorder="1" applyAlignment="1">
      <alignment horizontal="center"/>
    </xf>
    <xf numFmtId="172" fontId="4" fillId="0" borderId="0" xfId="0" applyNumberFormat="1" applyFont="1" applyAlignment="1">
      <alignment wrapText="1"/>
    </xf>
    <xf numFmtId="2" fontId="4" fillId="0" borderId="10" xfId="0" applyNumberFormat="1" applyFont="1" applyBorder="1" applyAlignment="1">
      <alignment horizontal="center" wrapText="1"/>
    </xf>
    <xf numFmtId="0" fontId="9" fillId="24" borderId="10" xfId="0" applyFont="1" applyFill="1" applyBorder="1" applyAlignment="1">
      <alignment horizontal="center" vertical="top" wrapText="1"/>
    </xf>
    <xf numFmtId="49" fontId="7" fillId="0" borderId="0" xfId="0" applyNumberFormat="1" applyFont="1" applyAlignment="1">
      <alignment horizontal="center" wrapText="1"/>
    </xf>
    <xf numFmtId="0" fontId="0" fillId="0" borderId="0" xfId="0" applyAlignment="1">
      <alignment wrapText="1"/>
    </xf>
    <xf numFmtId="49" fontId="3" fillId="0" borderId="0" xfId="0" applyNumberFormat="1" applyFont="1" applyBorder="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8"/>
  <sheetViews>
    <sheetView tabSelected="1" view="pageBreakPreview" zoomScaleSheetLayoutView="100" zoomScalePageLayoutView="0" workbookViewId="0" topLeftCell="A1">
      <selection activeCell="R14" sqref="R14"/>
    </sheetView>
  </sheetViews>
  <sheetFormatPr defaultColWidth="9.140625" defaultRowHeight="12.75"/>
  <cols>
    <col min="1" max="1" width="7.57421875" style="26" customWidth="1"/>
    <col min="2" max="2" width="8.8515625" style="12" customWidth="1"/>
    <col min="3" max="3" width="10.140625" style="12" customWidth="1"/>
    <col min="4" max="4" width="5.28125" style="12" hidden="1" customWidth="1"/>
    <col min="5" max="6" width="8.140625" style="12" customWidth="1"/>
    <col min="7" max="7" width="53.8515625" style="12" customWidth="1"/>
    <col min="8" max="8" width="0.85546875" style="12" hidden="1" customWidth="1"/>
    <col min="9" max="9" width="8.7109375" style="12" hidden="1" customWidth="1"/>
    <col min="10" max="10" width="9.28125" style="13" hidden="1" customWidth="1"/>
    <col min="11" max="11" width="14.7109375" style="59" hidden="1" customWidth="1"/>
    <col min="12" max="12" width="11.421875" style="13" hidden="1" customWidth="1"/>
    <col min="13" max="13" width="9.7109375" style="59" hidden="1" customWidth="1"/>
    <col min="14" max="14" width="10.57421875" style="68" hidden="1" customWidth="1"/>
    <col min="15" max="15" width="11.00390625" style="59" hidden="1" customWidth="1"/>
    <col min="16" max="16" width="13.421875" style="59" hidden="1" customWidth="1"/>
    <col min="17" max="17" width="14.140625" style="59" hidden="1" customWidth="1"/>
    <col min="18" max="18" width="12.57421875" style="59" customWidth="1"/>
    <col min="19" max="19" width="12.00390625" style="59" customWidth="1"/>
    <col min="20" max="20" width="10.28125" style="59" customWidth="1"/>
    <col min="21" max="16384" width="9.140625" style="13" customWidth="1"/>
  </cols>
  <sheetData>
    <row r="1" spans="1:20" s="2" customFormat="1" ht="12.75" customHeight="1">
      <c r="A1" s="25"/>
      <c r="B1" s="1"/>
      <c r="E1" s="7" t="s">
        <v>170</v>
      </c>
      <c r="F1" s="7"/>
      <c r="G1" s="109"/>
      <c r="H1" s="109"/>
      <c r="I1" s="109"/>
      <c r="J1" s="109"/>
      <c r="K1" s="48"/>
      <c r="M1" s="52"/>
      <c r="N1" s="52"/>
      <c r="O1" s="52"/>
      <c r="P1" s="52"/>
      <c r="Q1" s="52"/>
      <c r="R1" s="52"/>
      <c r="S1" s="52"/>
      <c r="T1" s="52"/>
    </row>
    <row r="2" spans="1:20" s="2" customFormat="1" ht="12.75" customHeight="1">
      <c r="A2" s="25"/>
      <c r="B2" s="1"/>
      <c r="E2" s="7" t="s">
        <v>169</v>
      </c>
      <c r="F2" s="7"/>
      <c r="G2" s="109" t="s">
        <v>0</v>
      </c>
      <c r="H2" s="109"/>
      <c r="I2" s="109"/>
      <c r="J2" s="109"/>
      <c r="K2" s="109"/>
      <c r="L2" s="109"/>
      <c r="M2" s="109"/>
      <c r="N2" s="109"/>
      <c r="O2" s="108"/>
      <c r="P2" s="108"/>
      <c r="Q2" s="108"/>
      <c r="R2" s="108"/>
      <c r="S2" s="108"/>
      <c r="T2" s="108"/>
    </row>
    <row r="3" spans="1:20" s="2" customFormat="1" ht="12.75" customHeight="1">
      <c r="A3" s="25"/>
      <c r="B3" s="1"/>
      <c r="E3" s="7"/>
      <c r="F3" s="7"/>
      <c r="G3" s="109" t="s">
        <v>180</v>
      </c>
      <c r="H3" s="109"/>
      <c r="I3" s="109"/>
      <c r="J3" s="109"/>
      <c r="K3" s="109"/>
      <c r="L3" s="109"/>
      <c r="M3" s="109"/>
      <c r="N3" s="109"/>
      <c r="O3" s="108"/>
      <c r="P3" s="108"/>
      <c r="Q3" s="108"/>
      <c r="R3" s="108"/>
      <c r="S3" s="108"/>
      <c r="T3" s="108"/>
    </row>
    <row r="4" spans="1:20" s="2" customFormat="1" ht="12.75" customHeight="1">
      <c r="A4" s="25"/>
      <c r="B4" s="1"/>
      <c r="E4" s="6" t="s">
        <v>168</v>
      </c>
      <c r="F4" s="6"/>
      <c r="G4" s="109" t="s">
        <v>172</v>
      </c>
      <c r="H4" s="109"/>
      <c r="I4" s="109"/>
      <c r="J4" s="109"/>
      <c r="K4" s="109"/>
      <c r="L4" s="109"/>
      <c r="M4" s="109"/>
      <c r="N4" s="109"/>
      <c r="O4" s="108"/>
      <c r="P4" s="108"/>
      <c r="Q4" s="108"/>
      <c r="R4" s="108"/>
      <c r="S4" s="108"/>
      <c r="T4" s="108"/>
    </row>
    <row r="5" spans="1:20" s="2" customFormat="1" ht="13.5" customHeight="1">
      <c r="A5" s="25"/>
      <c r="B5" s="1"/>
      <c r="C5" s="1"/>
      <c r="D5" s="1"/>
      <c r="E5" s="1"/>
      <c r="F5" s="1"/>
      <c r="G5" s="109" t="s">
        <v>12</v>
      </c>
      <c r="H5" s="109"/>
      <c r="I5" s="109"/>
      <c r="J5" s="109"/>
      <c r="K5" s="109"/>
      <c r="L5" s="109"/>
      <c r="M5" s="109"/>
      <c r="N5" s="109"/>
      <c r="O5" s="108"/>
      <c r="P5" s="108"/>
      <c r="Q5" s="108"/>
      <c r="R5" s="108"/>
      <c r="S5" s="108"/>
      <c r="T5" s="108"/>
    </row>
    <row r="6" spans="1:20" s="2" customFormat="1" ht="13.5" customHeight="1">
      <c r="A6" s="25"/>
      <c r="B6" s="1"/>
      <c r="C6" s="1"/>
      <c r="D6" s="1"/>
      <c r="E6" s="1"/>
      <c r="F6" s="19"/>
      <c r="K6" s="52"/>
      <c r="M6" s="52"/>
      <c r="N6" s="52"/>
      <c r="O6" s="52"/>
      <c r="P6" s="52"/>
      <c r="Q6" s="52"/>
      <c r="R6" s="52"/>
      <c r="S6" s="52"/>
      <c r="T6" s="52"/>
    </row>
    <row r="7" spans="1:20" s="11" customFormat="1" ht="39" customHeight="1">
      <c r="A7" s="107" t="s">
        <v>11</v>
      </c>
      <c r="B7" s="107"/>
      <c r="C7" s="107"/>
      <c r="D7" s="107"/>
      <c r="E7" s="107"/>
      <c r="F7" s="107"/>
      <c r="G7" s="107"/>
      <c r="H7" s="107"/>
      <c r="I7" s="107"/>
      <c r="J7" s="107"/>
      <c r="K7" s="108"/>
      <c r="L7" s="108"/>
      <c r="M7" s="108"/>
      <c r="N7" s="108"/>
      <c r="O7" s="108"/>
      <c r="P7" s="108"/>
      <c r="Q7" s="108"/>
      <c r="R7" s="108"/>
      <c r="S7" s="108"/>
      <c r="T7" s="108"/>
    </row>
    <row r="8" spans="1:20" s="2" customFormat="1" ht="12.75">
      <c r="A8" s="25"/>
      <c r="B8" s="1"/>
      <c r="C8" s="1"/>
      <c r="D8" s="1"/>
      <c r="E8" s="1"/>
      <c r="F8" s="1"/>
      <c r="G8" s="1"/>
      <c r="H8" s="1"/>
      <c r="I8" s="1"/>
      <c r="K8" s="52"/>
      <c r="M8" s="52"/>
      <c r="N8" s="52"/>
      <c r="O8" s="52"/>
      <c r="P8" s="52"/>
      <c r="Q8" s="52"/>
      <c r="R8" s="52"/>
      <c r="S8" s="52"/>
      <c r="T8" s="52"/>
    </row>
    <row r="9" spans="1:20" s="2" customFormat="1" ht="54.75" customHeight="1">
      <c r="A9" s="64" t="s">
        <v>996</v>
      </c>
      <c r="B9" s="8" t="s">
        <v>858</v>
      </c>
      <c r="C9" s="8" t="s">
        <v>859</v>
      </c>
      <c r="D9" s="8"/>
      <c r="E9" s="66" t="s">
        <v>856</v>
      </c>
      <c r="F9" s="66" t="s">
        <v>860</v>
      </c>
      <c r="G9" s="65" t="s">
        <v>857</v>
      </c>
      <c r="H9" s="62"/>
      <c r="I9" s="62"/>
      <c r="J9" s="62"/>
      <c r="K9" s="62"/>
      <c r="L9" s="63" t="s">
        <v>861</v>
      </c>
      <c r="M9" s="63" t="s">
        <v>862</v>
      </c>
      <c r="N9" s="63" t="s">
        <v>861</v>
      </c>
      <c r="O9" s="63" t="s">
        <v>862</v>
      </c>
      <c r="P9" s="63" t="s">
        <v>861</v>
      </c>
      <c r="Q9" s="63" t="s">
        <v>862</v>
      </c>
      <c r="R9" s="106" t="s">
        <v>861</v>
      </c>
      <c r="S9" s="66" t="s">
        <v>9</v>
      </c>
      <c r="T9" s="66" t="s">
        <v>10</v>
      </c>
    </row>
    <row r="10" spans="1:20" s="2" customFormat="1" ht="13.5" customHeight="1">
      <c r="A10" s="32" t="s">
        <v>88</v>
      </c>
      <c r="B10" s="32">
        <v>2</v>
      </c>
      <c r="C10" s="32" t="s">
        <v>89</v>
      </c>
      <c r="D10" s="32" t="s">
        <v>89</v>
      </c>
      <c r="E10" s="32" t="s">
        <v>90</v>
      </c>
      <c r="F10" s="32" t="s">
        <v>91</v>
      </c>
      <c r="G10" s="32" t="s">
        <v>92</v>
      </c>
      <c r="H10" s="32"/>
      <c r="I10" s="32"/>
      <c r="J10" s="49">
        <v>7</v>
      </c>
      <c r="K10" s="53"/>
      <c r="L10" s="32">
        <v>7</v>
      </c>
      <c r="M10" s="54"/>
      <c r="N10" s="32">
        <v>7</v>
      </c>
      <c r="O10" s="53"/>
      <c r="P10" s="32">
        <v>7</v>
      </c>
      <c r="Q10" s="53"/>
      <c r="R10" s="32">
        <v>7</v>
      </c>
      <c r="S10" s="32" t="s">
        <v>365</v>
      </c>
      <c r="T10" s="32" t="s">
        <v>380</v>
      </c>
    </row>
    <row r="11" spans="1:20" s="3" customFormat="1" ht="16.5" customHeight="1">
      <c r="A11" s="99" t="s">
        <v>88</v>
      </c>
      <c r="B11" s="20" t="s">
        <v>87</v>
      </c>
      <c r="C11" s="20" t="s">
        <v>87</v>
      </c>
      <c r="D11" s="20" t="s">
        <v>93</v>
      </c>
      <c r="E11" s="20" t="s">
        <v>87</v>
      </c>
      <c r="F11" s="20" t="s">
        <v>87</v>
      </c>
      <c r="G11" s="23" t="s">
        <v>94</v>
      </c>
      <c r="H11" s="31" t="e">
        <f>SUM(H12+H215+H280+H413+H502+H528+H554)</f>
        <v>#REF!</v>
      </c>
      <c r="I11" s="31">
        <f>SUM(I12+I215+I280+I413+I502+I528+I554)</f>
        <v>2574.2</v>
      </c>
      <c r="J11" s="73" t="e">
        <f>SUM(H11+I11)</f>
        <v>#REF!</v>
      </c>
      <c r="K11" s="31" t="e">
        <f>K12+K215+K280+K413+K502+K528+K541+K554</f>
        <v>#REF!</v>
      </c>
      <c r="L11" s="31" t="e">
        <f>L12+L215+L280+L413+L502+L528+L554</f>
        <v>#REF!</v>
      </c>
      <c r="M11" s="31">
        <v>11369.1</v>
      </c>
      <c r="N11" s="31" t="e">
        <f aca="true" t="shared" si="0" ref="N11:S11">N12+N215+N280+N413+N502+N528+N554</f>
        <v>#REF!</v>
      </c>
      <c r="O11" s="31" t="e">
        <f t="shared" si="0"/>
        <v>#REF!</v>
      </c>
      <c r="P11" s="31" t="e">
        <f t="shared" si="0"/>
        <v>#REF!</v>
      </c>
      <c r="Q11" s="31" t="e">
        <f t="shared" si="0"/>
        <v>#REF!</v>
      </c>
      <c r="R11" s="31">
        <f t="shared" si="0"/>
        <v>1047091.7</v>
      </c>
      <c r="S11" s="31">
        <f t="shared" si="0"/>
        <v>924135.1000000001</v>
      </c>
      <c r="T11" s="14">
        <f>S11/R11*100</f>
        <v>88.25732263945937</v>
      </c>
    </row>
    <row r="12" spans="1:20" s="3" customFormat="1" ht="24" customHeight="1">
      <c r="A12" s="99" t="s">
        <v>378</v>
      </c>
      <c r="B12" s="20" t="s">
        <v>160</v>
      </c>
      <c r="C12" s="20" t="s">
        <v>87</v>
      </c>
      <c r="D12" s="20" t="s">
        <v>93</v>
      </c>
      <c r="E12" s="20" t="s">
        <v>87</v>
      </c>
      <c r="F12" s="20" t="s">
        <v>87</v>
      </c>
      <c r="G12" s="84" t="s">
        <v>63</v>
      </c>
      <c r="H12" s="31" t="e">
        <f>SUM(H13+H68+H74+H96+H125+H172+H176)</f>
        <v>#REF!</v>
      </c>
      <c r="I12" s="31">
        <f>SUM(I13+I68+I74+I96+I125+I172+I176)</f>
        <v>1050</v>
      </c>
      <c r="J12" s="73" t="e">
        <f aca="true" t="shared" si="1" ref="J12:J84">SUM(H12+I12)</f>
        <v>#REF!</v>
      </c>
      <c r="K12" s="71" t="e">
        <f>K13+K68+K74+K96+K125+K176</f>
        <v>#REF!</v>
      </c>
      <c r="L12" s="31" t="e">
        <f aca="true" t="shared" si="2" ref="L12:L48">J12+K12</f>
        <v>#REF!</v>
      </c>
      <c r="M12" s="18" t="e">
        <f>M13+M68+M74+M96+M125+M172+M176</f>
        <v>#REF!</v>
      </c>
      <c r="N12" s="31" t="e">
        <f>N13+N68+N74+N96+N125+N172+N176</f>
        <v>#REF!</v>
      </c>
      <c r="O12" s="31" t="e">
        <f>SUM(O13+O68+O74+O96+O125+O172+O176)</f>
        <v>#REF!</v>
      </c>
      <c r="P12" s="31" t="e">
        <f aca="true" t="shared" si="3" ref="P12:P78">N12+O12</f>
        <v>#REF!</v>
      </c>
      <c r="Q12" s="71" t="e">
        <f>SUM(Q13+Q68+Q74+Q96+Q125+Q172+Q176)</f>
        <v>#REF!</v>
      </c>
      <c r="R12" s="31">
        <f>R13+R68+R74+R96+R125+R172+R176</f>
        <v>417292</v>
      </c>
      <c r="S12" s="31">
        <f>S13+S68+S74+S96+S125+S172+S176</f>
        <v>337119.7</v>
      </c>
      <c r="T12" s="14">
        <f aca="true" t="shared" si="4" ref="T12:T75">S12/R12*100</f>
        <v>80.7874821467941</v>
      </c>
    </row>
    <row r="13" spans="1:20" s="3" customFormat="1" ht="12.75">
      <c r="A13" s="99" t="s">
        <v>89</v>
      </c>
      <c r="B13" s="20" t="s">
        <v>160</v>
      </c>
      <c r="C13" s="20" t="s">
        <v>97</v>
      </c>
      <c r="D13" s="20" t="s">
        <v>97</v>
      </c>
      <c r="E13" s="20" t="s">
        <v>87</v>
      </c>
      <c r="F13" s="20" t="s">
        <v>87</v>
      </c>
      <c r="G13" s="84" t="s">
        <v>98</v>
      </c>
      <c r="H13" s="31">
        <f>SUM(H14+H18+H37+H33)</f>
        <v>65085.6</v>
      </c>
      <c r="I13" s="31">
        <f>SUM(I14+I18+I33+I37)</f>
        <v>0</v>
      </c>
      <c r="J13" s="73">
        <f t="shared" si="1"/>
        <v>65085.6</v>
      </c>
      <c r="K13" s="71">
        <f>K14+K18+K33+K37</f>
        <v>-495.8</v>
      </c>
      <c r="L13" s="31">
        <f t="shared" si="2"/>
        <v>64589.799999999996</v>
      </c>
      <c r="M13" s="18">
        <f>M14+M18+M33+M37</f>
        <v>-577.0999999999999</v>
      </c>
      <c r="N13" s="31">
        <f aca="true" t="shared" si="5" ref="N13:N79">L13+M13</f>
        <v>64012.7</v>
      </c>
      <c r="O13" s="71">
        <f>O14+O18+O33+O37</f>
        <v>40423.3</v>
      </c>
      <c r="P13" s="31">
        <f t="shared" si="3"/>
        <v>104436</v>
      </c>
      <c r="Q13" s="71">
        <f>SUM(Q14+Q18+Q33+Q37)</f>
        <v>593.2</v>
      </c>
      <c r="R13" s="31">
        <f>R14+R18+R33+R37</f>
        <v>106204.4</v>
      </c>
      <c r="S13" s="31">
        <f>S14+S18+S33+S37</f>
        <v>85257.09999999999</v>
      </c>
      <c r="T13" s="14">
        <f t="shared" si="4"/>
        <v>80.27642922515452</v>
      </c>
    </row>
    <row r="14" spans="1:20" s="3" customFormat="1" ht="24" customHeight="1">
      <c r="A14" s="99" t="s">
        <v>90</v>
      </c>
      <c r="B14" s="20" t="s">
        <v>160</v>
      </c>
      <c r="C14" s="20" t="s">
        <v>104</v>
      </c>
      <c r="D14" s="20" t="s">
        <v>104</v>
      </c>
      <c r="E14" s="20" t="s">
        <v>87</v>
      </c>
      <c r="F14" s="20" t="s">
        <v>87</v>
      </c>
      <c r="G14" s="84" t="s">
        <v>161</v>
      </c>
      <c r="H14" s="31">
        <f>H15</f>
        <v>1379</v>
      </c>
      <c r="I14" s="31"/>
      <c r="J14" s="73">
        <f t="shared" si="1"/>
        <v>1379</v>
      </c>
      <c r="K14" s="71"/>
      <c r="L14" s="31">
        <f t="shared" si="2"/>
        <v>1379</v>
      </c>
      <c r="M14" s="56"/>
      <c r="N14" s="31">
        <f t="shared" si="5"/>
        <v>1379</v>
      </c>
      <c r="O14" s="71"/>
      <c r="P14" s="31">
        <f t="shared" si="3"/>
        <v>1379</v>
      </c>
      <c r="Q14" s="71">
        <f aca="true" t="shared" si="6" ref="Q14:S16">Q15</f>
        <v>-140</v>
      </c>
      <c r="R14" s="31">
        <f t="shared" si="6"/>
        <v>1239</v>
      </c>
      <c r="S14" s="31">
        <f t="shared" si="6"/>
        <v>1182.2</v>
      </c>
      <c r="T14" s="14">
        <f t="shared" si="4"/>
        <v>95.41565778853915</v>
      </c>
    </row>
    <row r="15" spans="1:20" s="5" customFormat="1" ht="16.5" customHeight="1">
      <c r="A15" s="99" t="s">
        <v>91</v>
      </c>
      <c r="B15" s="4" t="s">
        <v>160</v>
      </c>
      <c r="C15" s="4" t="s">
        <v>104</v>
      </c>
      <c r="D15" s="4" t="s">
        <v>104</v>
      </c>
      <c r="E15" s="4" t="s">
        <v>274</v>
      </c>
      <c r="F15" s="4" t="s">
        <v>87</v>
      </c>
      <c r="G15" s="10" t="s">
        <v>275</v>
      </c>
      <c r="H15" s="15">
        <f>H16</f>
        <v>1379</v>
      </c>
      <c r="I15" s="15"/>
      <c r="J15" s="51">
        <f t="shared" si="1"/>
        <v>1379</v>
      </c>
      <c r="K15" s="55"/>
      <c r="L15" s="15">
        <f t="shared" si="2"/>
        <v>1379</v>
      </c>
      <c r="M15" s="54"/>
      <c r="N15" s="15">
        <f t="shared" si="5"/>
        <v>1379</v>
      </c>
      <c r="O15" s="55"/>
      <c r="P15" s="15">
        <f t="shared" si="3"/>
        <v>1379</v>
      </c>
      <c r="Q15" s="55">
        <f t="shared" si="6"/>
        <v>-140</v>
      </c>
      <c r="R15" s="15">
        <f t="shared" si="6"/>
        <v>1239</v>
      </c>
      <c r="S15" s="15">
        <f t="shared" si="6"/>
        <v>1182.2</v>
      </c>
      <c r="T15" s="15">
        <f t="shared" si="4"/>
        <v>95.41565778853915</v>
      </c>
    </row>
    <row r="16" spans="1:20" s="5" customFormat="1" ht="12.75">
      <c r="A16" s="99" t="s">
        <v>92</v>
      </c>
      <c r="B16" s="4" t="s">
        <v>160</v>
      </c>
      <c r="C16" s="4" t="s">
        <v>104</v>
      </c>
      <c r="D16" s="4" t="s">
        <v>104</v>
      </c>
      <c r="E16" s="4" t="s">
        <v>276</v>
      </c>
      <c r="F16" s="4"/>
      <c r="G16" s="10" t="s">
        <v>105</v>
      </c>
      <c r="H16" s="15">
        <f>H17</f>
        <v>1379</v>
      </c>
      <c r="I16" s="15"/>
      <c r="J16" s="51">
        <f t="shared" si="1"/>
        <v>1379</v>
      </c>
      <c r="K16" s="55"/>
      <c r="L16" s="15">
        <f t="shared" si="2"/>
        <v>1379</v>
      </c>
      <c r="M16" s="54"/>
      <c r="N16" s="15">
        <f t="shared" si="5"/>
        <v>1379</v>
      </c>
      <c r="O16" s="55"/>
      <c r="P16" s="15">
        <f t="shared" si="3"/>
        <v>1379</v>
      </c>
      <c r="Q16" s="55">
        <f t="shared" si="6"/>
        <v>-140</v>
      </c>
      <c r="R16" s="15">
        <f t="shared" si="6"/>
        <v>1239</v>
      </c>
      <c r="S16" s="15">
        <f t="shared" si="6"/>
        <v>1182.2</v>
      </c>
      <c r="T16" s="15">
        <f t="shared" si="4"/>
        <v>95.41565778853915</v>
      </c>
    </row>
    <row r="17" spans="1:20" s="5" customFormat="1" ht="25.5">
      <c r="A17" s="99" t="s">
        <v>379</v>
      </c>
      <c r="B17" s="4" t="s">
        <v>160</v>
      </c>
      <c r="C17" s="4" t="s">
        <v>104</v>
      </c>
      <c r="D17" s="4"/>
      <c r="E17" s="4" t="s">
        <v>276</v>
      </c>
      <c r="F17" s="4" t="s">
        <v>187</v>
      </c>
      <c r="G17" s="75" t="s">
        <v>277</v>
      </c>
      <c r="H17" s="15">
        <v>1379</v>
      </c>
      <c r="I17" s="15"/>
      <c r="J17" s="51">
        <f t="shared" si="1"/>
        <v>1379</v>
      </c>
      <c r="K17" s="55"/>
      <c r="L17" s="15">
        <f t="shared" si="2"/>
        <v>1379</v>
      </c>
      <c r="M17" s="54"/>
      <c r="N17" s="15">
        <f t="shared" si="5"/>
        <v>1379</v>
      </c>
      <c r="O17" s="55"/>
      <c r="P17" s="15">
        <f t="shared" si="3"/>
        <v>1379</v>
      </c>
      <c r="Q17" s="55">
        <v>-140</v>
      </c>
      <c r="R17" s="15">
        <f>P17+Q17</f>
        <v>1239</v>
      </c>
      <c r="S17" s="55">
        <v>1182.2</v>
      </c>
      <c r="T17" s="15">
        <f t="shared" si="4"/>
        <v>95.41565778853915</v>
      </c>
    </row>
    <row r="18" spans="1:20" s="3" customFormat="1" ht="39.75" customHeight="1">
      <c r="A18" s="99" t="s">
        <v>365</v>
      </c>
      <c r="B18" s="9" t="s">
        <v>160</v>
      </c>
      <c r="C18" s="9" t="s">
        <v>106</v>
      </c>
      <c r="D18" s="9" t="s">
        <v>106</v>
      </c>
      <c r="E18" s="9" t="s">
        <v>87</v>
      </c>
      <c r="F18" s="9" t="s">
        <v>87</v>
      </c>
      <c r="G18" s="74" t="s">
        <v>184</v>
      </c>
      <c r="H18" s="14">
        <f>H19+H22+H24</f>
        <v>42075</v>
      </c>
      <c r="I18" s="14"/>
      <c r="J18" s="50">
        <f t="shared" si="1"/>
        <v>42075</v>
      </c>
      <c r="K18" s="54">
        <f>K19+K22+K24</f>
        <v>33</v>
      </c>
      <c r="L18" s="14">
        <f t="shared" si="2"/>
        <v>42108</v>
      </c>
      <c r="M18" s="54">
        <f>M19+M22+M24</f>
        <v>28.5</v>
      </c>
      <c r="N18" s="14">
        <f t="shared" si="5"/>
        <v>42136.5</v>
      </c>
      <c r="O18" s="54">
        <f>O19+O22+O24</f>
        <v>423.3</v>
      </c>
      <c r="P18" s="14">
        <f t="shared" si="3"/>
        <v>42559.8</v>
      </c>
      <c r="Q18" s="54">
        <f>Q19+Q22+Q24</f>
        <v>200.7</v>
      </c>
      <c r="R18" s="14">
        <f>R19+R22+R24</f>
        <v>42760.5</v>
      </c>
      <c r="S18" s="14">
        <f>S19+S22+S24</f>
        <v>39626.600000000006</v>
      </c>
      <c r="T18" s="14">
        <f t="shared" si="4"/>
        <v>92.67103986155448</v>
      </c>
    </row>
    <row r="19" spans="1:20" s="3" customFormat="1" ht="25.5" customHeight="1">
      <c r="A19" s="99" t="s">
        <v>380</v>
      </c>
      <c r="B19" s="4" t="s">
        <v>160</v>
      </c>
      <c r="C19" s="4" t="s">
        <v>106</v>
      </c>
      <c r="D19" s="9"/>
      <c r="E19" s="4" t="s">
        <v>347</v>
      </c>
      <c r="F19" s="4"/>
      <c r="G19" s="75" t="s">
        <v>281</v>
      </c>
      <c r="H19" s="43">
        <f>H21+H20</f>
        <v>560</v>
      </c>
      <c r="I19" s="43"/>
      <c r="J19" s="51">
        <f t="shared" si="1"/>
        <v>560</v>
      </c>
      <c r="K19" s="54"/>
      <c r="L19" s="15">
        <f t="shared" si="2"/>
        <v>560</v>
      </c>
      <c r="M19" s="54"/>
      <c r="N19" s="15">
        <f t="shared" si="5"/>
        <v>560</v>
      </c>
      <c r="O19" s="55">
        <f>O20+O21</f>
        <v>-26.7</v>
      </c>
      <c r="P19" s="15">
        <f t="shared" si="3"/>
        <v>533.3</v>
      </c>
      <c r="Q19" s="55">
        <f>Q20+Q21</f>
        <v>-20.799999999999997</v>
      </c>
      <c r="R19" s="15">
        <f>R20+R21</f>
        <v>512.5</v>
      </c>
      <c r="S19" s="15">
        <f>S20+S21</f>
        <v>478.6</v>
      </c>
      <c r="T19" s="15">
        <f t="shared" si="4"/>
        <v>93.38536585365854</v>
      </c>
    </row>
    <row r="20" spans="1:20" s="3" customFormat="1" ht="23.25" customHeight="1">
      <c r="A20" s="99" t="s">
        <v>381</v>
      </c>
      <c r="B20" s="4" t="s">
        <v>160</v>
      </c>
      <c r="C20" s="4" t="s">
        <v>106</v>
      </c>
      <c r="D20" s="9"/>
      <c r="E20" s="4" t="s">
        <v>347</v>
      </c>
      <c r="F20" s="4" t="s">
        <v>187</v>
      </c>
      <c r="G20" s="75" t="s">
        <v>277</v>
      </c>
      <c r="H20" s="43">
        <v>150</v>
      </c>
      <c r="I20" s="43"/>
      <c r="J20" s="51">
        <f t="shared" si="1"/>
        <v>150</v>
      </c>
      <c r="K20" s="54"/>
      <c r="L20" s="15">
        <f t="shared" si="2"/>
        <v>150</v>
      </c>
      <c r="M20" s="54"/>
      <c r="N20" s="15">
        <f t="shared" si="5"/>
        <v>150</v>
      </c>
      <c r="O20" s="55">
        <v>-2.7</v>
      </c>
      <c r="P20" s="15">
        <f t="shared" si="3"/>
        <v>147.3</v>
      </c>
      <c r="Q20" s="55">
        <v>9.1</v>
      </c>
      <c r="R20" s="15">
        <f>P20+Q20</f>
        <v>156.4</v>
      </c>
      <c r="S20" s="55">
        <v>152.4</v>
      </c>
      <c r="T20" s="15">
        <f t="shared" si="4"/>
        <v>97.44245524296676</v>
      </c>
    </row>
    <row r="21" spans="1:20" s="3" customFormat="1" ht="25.5">
      <c r="A21" s="99" t="s">
        <v>382</v>
      </c>
      <c r="B21" s="4" t="s">
        <v>160</v>
      </c>
      <c r="C21" s="4" t="s">
        <v>106</v>
      </c>
      <c r="D21" s="9"/>
      <c r="E21" s="4" t="s">
        <v>347</v>
      </c>
      <c r="F21" s="4" t="s">
        <v>226</v>
      </c>
      <c r="G21" s="76" t="s">
        <v>237</v>
      </c>
      <c r="H21" s="43">
        <v>410</v>
      </c>
      <c r="I21" s="43"/>
      <c r="J21" s="51">
        <f t="shared" si="1"/>
        <v>410</v>
      </c>
      <c r="K21" s="55"/>
      <c r="L21" s="15">
        <f t="shared" si="2"/>
        <v>410</v>
      </c>
      <c r="M21" s="55"/>
      <c r="N21" s="15">
        <f t="shared" si="5"/>
        <v>410</v>
      </c>
      <c r="O21" s="55">
        <v>-24</v>
      </c>
      <c r="P21" s="15">
        <f t="shared" si="3"/>
        <v>386</v>
      </c>
      <c r="Q21" s="55">
        <v>-29.9</v>
      </c>
      <c r="R21" s="15">
        <f>P21+Q21</f>
        <v>356.1</v>
      </c>
      <c r="S21" s="55">
        <v>326.2</v>
      </c>
      <c r="T21" s="15">
        <f t="shared" si="4"/>
        <v>91.60348216793035</v>
      </c>
    </row>
    <row r="22" spans="1:20" s="3" customFormat="1" ht="38.25">
      <c r="A22" s="99" t="s">
        <v>383</v>
      </c>
      <c r="B22" s="4" t="s">
        <v>160</v>
      </c>
      <c r="C22" s="4" t="s">
        <v>106</v>
      </c>
      <c r="D22" s="9"/>
      <c r="E22" s="4" t="s">
        <v>348</v>
      </c>
      <c r="F22" s="4"/>
      <c r="G22" s="76" t="s">
        <v>321</v>
      </c>
      <c r="H22" s="15">
        <f>H23</f>
        <v>834</v>
      </c>
      <c r="I22" s="15"/>
      <c r="J22" s="51">
        <f t="shared" si="1"/>
        <v>834</v>
      </c>
      <c r="K22" s="54"/>
      <c r="L22" s="15">
        <f t="shared" si="2"/>
        <v>834</v>
      </c>
      <c r="M22" s="55"/>
      <c r="N22" s="15">
        <f t="shared" si="5"/>
        <v>834</v>
      </c>
      <c r="O22" s="55"/>
      <c r="P22" s="15">
        <f t="shared" si="3"/>
        <v>834</v>
      </c>
      <c r="Q22" s="55">
        <f>Q23</f>
        <v>-114.5</v>
      </c>
      <c r="R22" s="15">
        <f>R23</f>
        <v>719.5</v>
      </c>
      <c r="S22" s="15">
        <f>S23</f>
        <v>617.4</v>
      </c>
      <c r="T22" s="15">
        <f t="shared" si="4"/>
        <v>85.80958999305072</v>
      </c>
    </row>
    <row r="23" spans="1:20" s="3" customFormat="1" ht="25.5">
      <c r="A23" s="99" t="s">
        <v>384</v>
      </c>
      <c r="B23" s="4" t="s">
        <v>160</v>
      </c>
      <c r="C23" s="4" t="s">
        <v>106</v>
      </c>
      <c r="D23" s="9"/>
      <c r="E23" s="4" t="s">
        <v>348</v>
      </c>
      <c r="F23" s="4" t="s">
        <v>226</v>
      </c>
      <c r="G23" s="76" t="s">
        <v>237</v>
      </c>
      <c r="H23" s="15">
        <v>834</v>
      </c>
      <c r="I23" s="15"/>
      <c r="J23" s="51">
        <f t="shared" si="1"/>
        <v>834</v>
      </c>
      <c r="K23" s="54"/>
      <c r="L23" s="15">
        <f t="shared" si="2"/>
        <v>834</v>
      </c>
      <c r="M23" s="55"/>
      <c r="N23" s="15">
        <f t="shared" si="5"/>
        <v>834</v>
      </c>
      <c r="O23" s="54"/>
      <c r="P23" s="15">
        <f t="shared" si="3"/>
        <v>834</v>
      </c>
      <c r="Q23" s="55">
        <v>-114.5</v>
      </c>
      <c r="R23" s="15">
        <f>P23+Q23</f>
        <v>719.5</v>
      </c>
      <c r="S23" s="55">
        <v>617.4</v>
      </c>
      <c r="T23" s="15">
        <f t="shared" si="4"/>
        <v>85.80958999305072</v>
      </c>
    </row>
    <row r="24" spans="1:20" s="5" customFormat="1" ht="16.5" customHeight="1">
      <c r="A24" s="99" t="s">
        <v>385</v>
      </c>
      <c r="B24" s="4" t="s">
        <v>160</v>
      </c>
      <c r="C24" s="4" t="s">
        <v>106</v>
      </c>
      <c r="D24" s="4" t="s">
        <v>106</v>
      </c>
      <c r="E24" s="4" t="s">
        <v>274</v>
      </c>
      <c r="F24" s="4" t="s">
        <v>87</v>
      </c>
      <c r="G24" s="75" t="s">
        <v>275</v>
      </c>
      <c r="H24" s="43">
        <f>H25+H29</f>
        <v>40681</v>
      </c>
      <c r="I24" s="43"/>
      <c r="J24" s="51">
        <f t="shared" si="1"/>
        <v>40681</v>
      </c>
      <c r="K24" s="55">
        <f>K25+K29</f>
        <v>33</v>
      </c>
      <c r="L24" s="15">
        <f t="shared" si="2"/>
        <v>40714</v>
      </c>
      <c r="M24" s="55">
        <f>M25+M29</f>
        <v>28.5</v>
      </c>
      <c r="N24" s="15">
        <f t="shared" si="5"/>
        <v>40742.5</v>
      </c>
      <c r="O24" s="55">
        <f>O25+O29</f>
        <v>450</v>
      </c>
      <c r="P24" s="15">
        <f t="shared" si="3"/>
        <v>41192.5</v>
      </c>
      <c r="Q24" s="55">
        <f>Q25+Q29</f>
        <v>336</v>
      </c>
      <c r="R24" s="15">
        <f>R25+R29</f>
        <v>41528.5</v>
      </c>
      <c r="S24" s="15">
        <f>S25+S29</f>
        <v>38530.600000000006</v>
      </c>
      <c r="T24" s="15">
        <f t="shared" si="4"/>
        <v>92.7811021346786</v>
      </c>
    </row>
    <row r="25" spans="1:20" s="5" customFormat="1" ht="25.5">
      <c r="A25" s="99" t="s">
        <v>386</v>
      </c>
      <c r="B25" s="4" t="s">
        <v>160</v>
      </c>
      <c r="C25" s="4" t="s">
        <v>106</v>
      </c>
      <c r="D25" s="4" t="s">
        <v>106</v>
      </c>
      <c r="E25" s="4" t="s">
        <v>225</v>
      </c>
      <c r="F25" s="4"/>
      <c r="G25" s="75" t="s">
        <v>278</v>
      </c>
      <c r="H25" s="43">
        <f>H26+H27+H28</f>
        <v>22166.4</v>
      </c>
      <c r="I25" s="43"/>
      <c r="J25" s="51">
        <f t="shared" si="1"/>
        <v>22166.4</v>
      </c>
      <c r="K25" s="55">
        <f>K26+K27+K28</f>
        <v>0</v>
      </c>
      <c r="L25" s="15">
        <f t="shared" si="2"/>
        <v>22166.4</v>
      </c>
      <c r="M25" s="55">
        <f>M26+M27+M28</f>
        <v>28.5</v>
      </c>
      <c r="N25" s="15">
        <f t="shared" si="5"/>
        <v>22194.9</v>
      </c>
      <c r="O25" s="55">
        <f>O26+O27+O28</f>
        <v>0</v>
      </c>
      <c r="P25" s="15">
        <f t="shared" si="3"/>
        <v>22194.9</v>
      </c>
      <c r="Q25" s="55">
        <f>Q26+Q27+Q28</f>
        <v>336</v>
      </c>
      <c r="R25" s="15">
        <f>R26+R27+R28</f>
        <v>22530.9</v>
      </c>
      <c r="S25" s="15">
        <f>S26+S27+S28</f>
        <v>21081.9</v>
      </c>
      <c r="T25" s="15">
        <f t="shared" si="4"/>
        <v>93.56883213719824</v>
      </c>
    </row>
    <row r="26" spans="1:20" s="5" customFormat="1" ht="25.5">
      <c r="A26" s="99" t="s">
        <v>387</v>
      </c>
      <c r="B26" s="4" t="s">
        <v>160</v>
      </c>
      <c r="C26" s="4" t="s">
        <v>106</v>
      </c>
      <c r="D26" s="4"/>
      <c r="E26" s="4" t="s">
        <v>225</v>
      </c>
      <c r="F26" s="4" t="s">
        <v>187</v>
      </c>
      <c r="G26" s="75" t="s">
        <v>277</v>
      </c>
      <c r="H26" s="43">
        <v>15583.9</v>
      </c>
      <c r="I26" s="43"/>
      <c r="J26" s="51">
        <f t="shared" si="1"/>
        <v>15583.9</v>
      </c>
      <c r="K26" s="55"/>
      <c r="L26" s="15">
        <f t="shared" si="2"/>
        <v>15583.9</v>
      </c>
      <c r="M26" s="55"/>
      <c r="N26" s="15">
        <f t="shared" si="5"/>
        <v>15583.9</v>
      </c>
      <c r="O26" s="55">
        <v>8</v>
      </c>
      <c r="P26" s="15">
        <f t="shared" si="3"/>
        <v>15591.9</v>
      </c>
      <c r="Q26" s="55">
        <v>905</v>
      </c>
      <c r="R26" s="15">
        <f>P26+Q26</f>
        <v>16496.9</v>
      </c>
      <c r="S26" s="55">
        <v>16085.6</v>
      </c>
      <c r="T26" s="15">
        <f t="shared" si="4"/>
        <v>97.50680430868829</v>
      </c>
    </row>
    <row r="27" spans="1:20" s="5" customFormat="1" ht="25.5">
      <c r="A27" s="99" t="s">
        <v>388</v>
      </c>
      <c r="B27" s="4" t="s">
        <v>160</v>
      </c>
      <c r="C27" s="4" t="s">
        <v>106</v>
      </c>
      <c r="D27" s="4"/>
      <c r="E27" s="4" t="s">
        <v>225</v>
      </c>
      <c r="F27" s="4" t="s">
        <v>226</v>
      </c>
      <c r="G27" s="76" t="s">
        <v>237</v>
      </c>
      <c r="H27" s="43">
        <v>6581.3</v>
      </c>
      <c r="I27" s="43"/>
      <c r="J27" s="51">
        <f t="shared" si="1"/>
        <v>6581.3</v>
      </c>
      <c r="K27" s="55"/>
      <c r="L27" s="15">
        <f t="shared" si="2"/>
        <v>6581.3</v>
      </c>
      <c r="M27" s="55">
        <v>28.5</v>
      </c>
      <c r="N27" s="15">
        <f t="shared" si="5"/>
        <v>6609.8</v>
      </c>
      <c r="O27" s="55">
        <v>-8</v>
      </c>
      <c r="P27" s="15">
        <f t="shared" si="3"/>
        <v>6601.8</v>
      </c>
      <c r="Q27" s="55">
        <v>-569</v>
      </c>
      <c r="R27" s="15">
        <f>P27+Q27</f>
        <v>6032.8</v>
      </c>
      <c r="S27" s="55">
        <v>4996.1</v>
      </c>
      <c r="T27" s="15">
        <f t="shared" si="4"/>
        <v>82.81560800954782</v>
      </c>
    </row>
    <row r="28" spans="1:20" s="5" customFormat="1" ht="12.75">
      <c r="A28" s="99" t="s">
        <v>389</v>
      </c>
      <c r="B28" s="4" t="s">
        <v>160</v>
      </c>
      <c r="C28" s="4" t="s">
        <v>106</v>
      </c>
      <c r="D28" s="4"/>
      <c r="E28" s="4" t="s">
        <v>225</v>
      </c>
      <c r="F28" s="28" t="s">
        <v>975</v>
      </c>
      <c r="G28" s="76" t="s">
        <v>976</v>
      </c>
      <c r="H28" s="43">
        <v>1.2</v>
      </c>
      <c r="I28" s="43"/>
      <c r="J28" s="51">
        <f t="shared" si="1"/>
        <v>1.2</v>
      </c>
      <c r="K28" s="55"/>
      <c r="L28" s="15">
        <f t="shared" si="2"/>
        <v>1.2</v>
      </c>
      <c r="M28" s="55"/>
      <c r="N28" s="15">
        <f t="shared" si="5"/>
        <v>1.2</v>
      </c>
      <c r="O28" s="55"/>
      <c r="P28" s="15">
        <f t="shared" si="3"/>
        <v>1.2</v>
      </c>
      <c r="Q28" s="55"/>
      <c r="R28" s="15">
        <f>P28+Q28</f>
        <v>1.2</v>
      </c>
      <c r="S28" s="55">
        <v>0.2</v>
      </c>
      <c r="T28" s="15">
        <f t="shared" si="4"/>
        <v>16.666666666666668</v>
      </c>
    </row>
    <row r="29" spans="1:20" s="5" customFormat="1" ht="25.5">
      <c r="A29" s="99" t="s">
        <v>390</v>
      </c>
      <c r="B29" s="4" t="s">
        <v>160</v>
      </c>
      <c r="C29" s="4" t="s">
        <v>106</v>
      </c>
      <c r="D29" s="4" t="s">
        <v>106</v>
      </c>
      <c r="E29" s="4" t="s">
        <v>279</v>
      </c>
      <c r="F29" s="28"/>
      <c r="G29" s="75" t="s">
        <v>280</v>
      </c>
      <c r="H29" s="43">
        <f>H30+H31+H32</f>
        <v>18514.6</v>
      </c>
      <c r="I29" s="43"/>
      <c r="J29" s="51">
        <f t="shared" si="1"/>
        <v>18514.6</v>
      </c>
      <c r="K29" s="55">
        <f>K30+K31+K32</f>
        <v>33</v>
      </c>
      <c r="L29" s="15">
        <f t="shared" si="2"/>
        <v>18547.6</v>
      </c>
      <c r="M29" s="55"/>
      <c r="N29" s="15">
        <f t="shared" si="5"/>
        <v>18547.6</v>
      </c>
      <c r="O29" s="55">
        <f>O30+O31+O32</f>
        <v>450</v>
      </c>
      <c r="P29" s="15">
        <f t="shared" si="3"/>
        <v>18997.6</v>
      </c>
      <c r="Q29" s="55"/>
      <c r="R29" s="15">
        <f>R30+R31+R32</f>
        <v>18997.6</v>
      </c>
      <c r="S29" s="15">
        <f>S30+S31+S32</f>
        <v>17448.7</v>
      </c>
      <c r="T29" s="15">
        <f t="shared" si="4"/>
        <v>91.84686486714112</v>
      </c>
    </row>
    <row r="30" spans="1:20" s="5" customFormat="1" ht="25.5">
      <c r="A30" s="99" t="s">
        <v>391</v>
      </c>
      <c r="B30" s="4" t="s">
        <v>160</v>
      </c>
      <c r="C30" s="4" t="s">
        <v>106</v>
      </c>
      <c r="D30" s="4" t="s">
        <v>106</v>
      </c>
      <c r="E30" s="4" t="s">
        <v>279</v>
      </c>
      <c r="F30" s="4" t="s">
        <v>187</v>
      </c>
      <c r="G30" s="75" t="s">
        <v>277</v>
      </c>
      <c r="H30" s="43">
        <v>12678.3</v>
      </c>
      <c r="I30" s="43"/>
      <c r="J30" s="51">
        <f t="shared" si="1"/>
        <v>12678.3</v>
      </c>
      <c r="K30" s="55"/>
      <c r="L30" s="15">
        <f t="shared" si="2"/>
        <v>12678.3</v>
      </c>
      <c r="M30" s="54"/>
      <c r="N30" s="15">
        <f t="shared" si="5"/>
        <v>12678.3</v>
      </c>
      <c r="O30" s="55">
        <v>250</v>
      </c>
      <c r="P30" s="15">
        <f t="shared" si="3"/>
        <v>12928.3</v>
      </c>
      <c r="Q30" s="55"/>
      <c r="R30" s="15">
        <f>P30+Q30</f>
        <v>12928.3</v>
      </c>
      <c r="S30" s="15">
        <v>12549</v>
      </c>
      <c r="T30" s="15">
        <f t="shared" si="4"/>
        <v>97.06612625016437</v>
      </c>
    </row>
    <row r="31" spans="1:20" s="5" customFormat="1" ht="25.5">
      <c r="A31" s="99" t="s">
        <v>392</v>
      </c>
      <c r="B31" s="4" t="s">
        <v>160</v>
      </c>
      <c r="C31" s="4" t="s">
        <v>106</v>
      </c>
      <c r="D31" s="4" t="s">
        <v>106</v>
      </c>
      <c r="E31" s="4" t="s">
        <v>279</v>
      </c>
      <c r="F31" s="4" t="s">
        <v>226</v>
      </c>
      <c r="G31" s="76" t="s">
        <v>237</v>
      </c>
      <c r="H31" s="43">
        <v>5835.5</v>
      </c>
      <c r="I31" s="43"/>
      <c r="J31" s="51">
        <f t="shared" si="1"/>
        <v>5835.5</v>
      </c>
      <c r="K31" s="55">
        <v>33</v>
      </c>
      <c r="L31" s="15">
        <f t="shared" si="2"/>
        <v>5868.5</v>
      </c>
      <c r="M31" s="55"/>
      <c r="N31" s="15">
        <f t="shared" si="5"/>
        <v>5868.5</v>
      </c>
      <c r="O31" s="56">
        <v>200</v>
      </c>
      <c r="P31" s="15">
        <f t="shared" si="3"/>
        <v>6068.5</v>
      </c>
      <c r="Q31" s="55"/>
      <c r="R31" s="15">
        <f>P31+Q31</f>
        <v>6068.5</v>
      </c>
      <c r="S31" s="55">
        <v>4899.4</v>
      </c>
      <c r="T31" s="15">
        <f t="shared" si="4"/>
        <v>80.73494273708494</v>
      </c>
    </row>
    <row r="32" spans="1:20" s="5" customFormat="1" ht="12.75">
      <c r="A32" s="99" t="s">
        <v>393</v>
      </c>
      <c r="B32" s="17" t="s">
        <v>160</v>
      </c>
      <c r="C32" s="17" t="s">
        <v>106</v>
      </c>
      <c r="D32" s="17" t="s">
        <v>106</v>
      </c>
      <c r="E32" s="4" t="s">
        <v>279</v>
      </c>
      <c r="F32" s="28" t="s">
        <v>975</v>
      </c>
      <c r="G32" s="76" t="s">
        <v>976</v>
      </c>
      <c r="H32" s="43">
        <v>0.8</v>
      </c>
      <c r="I32" s="43"/>
      <c r="J32" s="51">
        <f t="shared" si="1"/>
        <v>0.8</v>
      </c>
      <c r="K32" s="55"/>
      <c r="L32" s="15">
        <f t="shared" si="2"/>
        <v>0.8</v>
      </c>
      <c r="M32" s="55"/>
      <c r="N32" s="15">
        <f t="shared" si="5"/>
        <v>0.8</v>
      </c>
      <c r="O32" s="55"/>
      <c r="P32" s="15">
        <f t="shared" si="3"/>
        <v>0.8</v>
      </c>
      <c r="Q32" s="55"/>
      <c r="R32" s="15">
        <f>P32+Q32</f>
        <v>0.8</v>
      </c>
      <c r="S32" s="55">
        <v>0.3</v>
      </c>
      <c r="T32" s="15">
        <f t="shared" si="4"/>
        <v>37.49999999999999</v>
      </c>
    </row>
    <row r="33" spans="1:20" s="3" customFormat="1" ht="12.75">
      <c r="A33" s="99" t="s">
        <v>394</v>
      </c>
      <c r="B33" s="20" t="s">
        <v>160</v>
      </c>
      <c r="C33" s="20" t="s">
        <v>179</v>
      </c>
      <c r="D33" s="20"/>
      <c r="E33" s="20"/>
      <c r="F33" s="20"/>
      <c r="G33" s="29" t="s">
        <v>177</v>
      </c>
      <c r="H33" s="31">
        <f>H34</f>
        <v>15000</v>
      </c>
      <c r="I33" s="31">
        <f>SUM(I34)</f>
        <v>-12000</v>
      </c>
      <c r="J33" s="50">
        <f t="shared" si="1"/>
        <v>3000</v>
      </c>
      <c r="K33" s="54">
        <f>K34</f>
        <v>-758</v>
      </c>
      <c r="L33" s="14">
        <f t="shared" si="2"/>
        <v>2242</v>
      </c>
      <c r="M33" s="55">
        <f>M34</f>
        <v>-1340.6</v>
      </c>
      <c r="N33" s="14">
        <f t="shared" si="5"/>
        <v>901.4000000000001</v>
      </c>
      <c r="O33" s="54"/>
      <c r="P33" s="14">
        <f t="shared" si="3"/>
        <v>901.4000000000001</v>
      </c>
      <c r="Q33" s="54">
        <f aca="true" t="shared" si="7" ref="Q33:S35">Q34</f>
        <v>-1.1</v>
      </c>
      <c r="R33" s="14">
        <f t="shared" si="7"/>
        <v>900.3000000000001</v>
      </c>
      <c r="S33" s="14">
        <f t="shared" si="7"/>
        <v>0</v>
      </c>
      <c r="T33" s="14">
        <f t="shared" si="4"/>
        <v>0</v>
      </c>
    </row>
    <row r="34" spans="1:20" s="5" customFormat="1" ht="12.75">
      <c r="A34" s="99" t="s">
        <v>395</v>
      </c>
      <c r="B34" s="17" t="s">
        <v>160</v>
      </c>
      <c r="C34" s="17" t="s">
        <v>179</v>
      </c>
      <c r="D34" s="17"/>
      <c r="E34" s="4" t="s">
        <v>274</v>
      </c>
      <c r="F34" s="4" t="s">
        <v>87</v>
      </c>
      <c r="G34" s="10" t="s">
        <v>275</v>
      </c>
      <c r="H34" s="18">
        <f>H35</f>
        <v>15000</v>
      </c>
      <c r="I34" s="18">
        <f>SUM(I35)</f>
        <v>-12000</v>
      </c>
      <c r="J34" s="51">
        <f t="shared" si="1"/>
        <v>3000</v>
      </c>
      <c r="K34" s="55">
        <f>K35</f>
        <v>-758</v>
      </c>
      <c r="L34" s="15">
        <f t="shared" si="2"/>
        <v>2242</v>
      </c>
      <c r="M34" s="55">
        <f>M35</f>
        <v>-1340.6</v>
      </c>
      <c r="N34" s="15">
        <f t="shared" si="5"/>
        <v>901.4000000000001</v>
      </c>
      <c r="O34" s="55"/>
      <c r="P34" s="15">
        <f t="shared" si="3"/>
        <v>901.4000000000001</v>
      </c>
      <c r="Q34" s="55">
        <f t="shared" si="7"/>
        <v>-1.1</v>
      </c>
      <c r="R34" s="15">
        <f t="shared" si="7"/>
        <v>900.3000000000001</v>
      </c>
      <c r="S34" s="15">
        <f t="shared" si="7"/>
        <v>0</v>
      </c>
      <c r="T34" s="15">
        <f t="shared" si="4"/>
        <v>0</v>
      </c>
    </row>
    <row r="35" spans="1:20" s="5" customFormat="1" ht="12.75">
      <c r="A35" s="99" t="s">
        <v>396</v>
      </c>
      <c r="B35" s="17" t="s">
        <v>160</v>
      </c>
      <c r="C35" s="17" t="s">
        <v>179</v>
      </c>
      <c r="D35" s="17"/>
      <c r="E35" s="4" t="s">
        <v>282</v>
      </c>
      <c r="F35" s="4"/>
      <c r="G35" s="10" t="s">
        <v>178</v>
      </c>
      <c r="H35" s="18">
        <f>H36</f>
        <v>15000</v>
      </c>
      <c r="I35" s="18">
        <f>SUM(I36)</f>
        <v>-12000</v>
      </c>
      <c r="J35" s="51">
        <f t="shared" si="1"/>
        <v>3000</v>
      </c>
      <c r="K35" s="55">
        <f>K36</f>
        <v>-758</v>
      </c>
      <c r="L35" s="15">
        <f t="shared" si="2"/>
        <v>2242</v>
      </c>
      <c r="M35" s="55">
        <f>M36</f>
        <v>-1340.6</v>
      </c>
      <c r="N35" s="15">
        <f t="shared" si="5"/>
        <v>901.4000000000001</v>
      </c>
      <c r="O35" s="55"/>
      <c r="P35" s="15">
        <f t="shared" si="3"/>
        <v>901.4000000000001</v>
      </c>
      <c r="Q35" s="55">
        <f t="shared" si="7"/>
        <v>-1.1</v>
      </c>
      <c r="R35" s="15">
        <f t="shared" si="7"/>
        <v>900.3000000000001</v>
      </c>
      <c r="S35" s="15">
        <f t="shared" si="7"/>
        <v>0</v>
      </c>
      <c r="T35" s="15">
        <f t="shared" si="4"/>
        <v>0</v>
      </c>
    </row>
    <row r="36" spans="1:20" s="5" customFormat="1" ht="12.75">
      <c r="A36" s="99" t="s">
        <v>397</v>
      </c>
      <c r="B36" s="17" t="s">
        <v>160</v>
      </c>
      <c r="C36" s="17" t="s">
        <v>179</v>
      </c>
      <c r="D36" s="17"/>
      <c r="E36" s="4" t="s">
        <v>282</v>
      </c>
      <c r="F36" s="17" t="s">
        <v>189</v>
      </c>
      <c r="G36" s="16" t="s">
        <v>190</v>
      </c>
      <c r="H36" s="18">
        <v>15000</v>
      </c>
      <c r="I36" s="18">
        <v>-12000</v>
      </c>
      <c r="J36" s="51">
        <f t="shared" si="1"/>
        <v>3000</v>
      </c>
      <c r="K36" s="55">
        <v>-758</v>
      </c>
      <c r="L36" s="15">
        <f t="shared" si="2"/>
        <v>2242</v>
      </c>
      <c r="M36" s="55">
        <v>-1340.6</v>
      </c>
      <c r="N36" s="15">
        <f t="shared" si="5"/>
        <v>901.4000000000001</v>
      </c>
      <c r="O36" s="55"/>
      <c r="P36" s="15">
        <f t="shared" si="3"/>
        <v>901.4000000000001</v>
      </c>
      <c r="Q36" s="55">
        <v>-1.1</v>
      </c>
      <c r="R36" s="15">
        <f>P36+Q36</f>
        <v>900.3000000000001</v>
      </c>
      <c r="S36" s="55">
        <v>0</v>
      </c>
      <c r="T36" s="15">
        <f t="shared" si="4"/>
        <v>0</v>
      </c>
    </row>
    <row r="37" spans="1:20" s="3" customFormat="1" ht="12.75">
      <c r="A37" s="99" t="s">
        <v>398</v>
      </c>
      <c r="B37" s="20" t="s">
        <v>160</v>
      </c>
      <c r="C37" s="20" t="s">
        <v>78</v>
      </c>
      <c r="D37" s="20" t="s">
        <v>102</v>
      </c>
      <c r="E37" s="20" t="s">
        <v>87</v>
      </c>
      <c r="F37" s="20" t="s">
        <v>87</v>
      </c>
      <c r="G37" s="23" t="s">
        <v>103</v>
      </c>
      <c r="H37" s="31">
        <f>H38+H40</f>
        <v>6631.6</v>
      </c>
      <c r="I37" s="31">
        <f>SUM(I38+I40)</f>
        <v>12000</v>
      </c>
      <c r="J37" s="73">
        <f t="shared" si="1"/>
        <v>18631.6</v>
      </c>
      <c r="K37" s="71">
        <f>K38+K40</f>
        <v>229.2</v>
      </c>
      <c r="L37" s="31">
        <f t="shared" si="2"/>
        <v>18860.8</v>
      </c>
      <c r="M37" s="31">
        <f>M38+M40</f>
        <v>735</v>
      </c>
      <c r="N37" s="31">
        <f t="shared" si="5"/>
        <v>19595.8</v>
      </c>
      <c r="O37" s="71">
        <f>SUM(O38+O40)</f>
        <v>40000</v>
      </c>
      <c r="P37" s="31">
        <f t="shared" si="3"/>
        <v>59595.8</v>
      </c>
      <c r="Q37" s="71">
        <f>Q38+Q40</f>
        <v>533.6</v>
      </c>
      <c r="R37" s="31">
        <f>R38+R40</f>
        <v>61304.6</v>
      </c>
      <c r="S37" s="31">
        <f>S38+S40</f>
        <v>44448.29999999999</v>
      </c>
      <c r="T37" s="14">
        <f t="shared" si="4"/>
        <v>72.5040209054459</v>
      </c>
    </row>
    <row r="38" spans="1:20" s="3" customFormat="1" ht="38.25">
      <c r="A38" s="99" t="s">
        <v>399</v>
      </c>
      <c r="B38" s="17" t="s">
        <v>160</v>
      </c>
      <c r="C38" s="17" t="s">
        <v>78</v>
      </c>
      <c r="D38" s="17"/>
      <c r="E38" s="17" t="s">
        <v>349</v>
      </c>
      <c r="F38" s="17"/>
      <c r="G38" s="78" t="s">
        <v>283</v>
      </c>
      <c r="H38" s="96">
        <f>H39</f>
        <v>65</v>
      </c>
      <c r="I38" s="96"/>
      <c r="J38" s="97">
        <f t="shared" si="1"/>
        <v>65</v>
      </c>
      <c r="K38" s="71"/>
      <c r="L38" s="18">
        <f t="shared" si="2"/>
        <v>65</v>
      </c>
      <c r="M38" s="56"/>
      <c r="N38" s="18">
        <f t="shared" si="5"/>
        <v>65</v>
      </c>
      <c r="O38" s="71">
        <f>SUM(O39)</f>
        <v>0</v>
      </c>
      <c r="P38" s="18">
        <f t="shared" si="3"/>
        <v>65</v>
      </c>
      <c r="Q38" s="56">
        <f>Q39</f>
        <v>-24.3</v>
      </c>
      <c r="R38" s="18">
        <f>R39</f>
        <v>40.7</v>
      </c>
      <c r="S38" s="18">
        <f>S39</f>
        <v>40.7</v>
      </c>
      <c r="T38" s="15">
        <f t="shared" si="4"/>
        <v>100</v>
      </c>
    </row>
    <row r="39" spans="1:20" s="3" customFormat="1" ht="25.5">
      <c r="A39" s="99" t="s">
        <v>400</v>
      </c>
      <c r="B39" s="17" t="s">
        <v>160</v>
      </c>
      <c r="C39" s="17" t="s">
        <v>78</v>
      </c>
      <c r="D39" s="17"/>
      <c r="E39" s="17" t="s">
        <v>349</v>
      </c>
      <c r="F39" s="17" t="s">
        <v>226</v>
      </c>
      <c r="G39" s="79" t="s">
        <v>237</v>
      </c>
      <c r="H39" s="96">
        <v>65</v>
      </c>
      <c r="I39" s="96"/>
      <c r="J39" s="97">
        <f t="shared" si="1"/>
        <v>65</v>
      </c>
      <c r="K39" s="71"/>
      <c r="L39" s="18">
        <f t="shared" si="2"/>
        <v>65</v>
      </c>
      <c r="M39" s="56"/>
      <c r="N39" s="18">
        <f t="shared" si="5"/>
        <v>65</v>
      </c>
      <c r="O39" s="71"/>
      <c r="P39" s="18">
        <f t="shared" si="3"/>
        <v>65</v>
      </c>
      <c r="Q39" s="56">
        <v>-24.3</v>
      </c>
      <c r="R39" s="18">
        <f>P39+Q39</f>
        <v>40.7</v>
      </c>
      <c r="S39" s="55">
        <v>40.7</v>
      </c>
      <c r="T39" s="15">
        <f t="shared" si="4"/>
        <v>100</v>
      </c>
    </row>
    <row r="40" spans="1:20" s="3" customFormat="1" ht="12.75">
      <c r="A40" s="99" t="s">
        <v>401</v>
      </c>
      <c r="B40" s="17" t="s">
        <v>160</v>
      </c>
      <c r="C40" s="17" t="s">
        <v>78</v>
      </c>
      <c r="D40" s="17"/>
      <c r="E40" s="17" t="s">
        <v>274</v>
      </c>
      <c r="F40" s="17" t="s">
        <v>87</v>
      </c>
      <c r="G40" s="78" t="s">
        <v>275</v>
      </c>
      <c r="H40" s="96">
        <f>H41+H46+H50+H57+H59+H63</f>
        <v>6566.6</v>
      </c>
      <c r="I40" s="96">
        <f>SUM(I41+I46+I50+I57+I63)</f>
        <v>12000</v>
      </c>
      <c r="J40" s="97">
        <f t="shared" si="1"/>
        <v>18566.6</v>
      </c>
      <c r="K40" s="56">
        <f>K41+K46+K50+K57+K59+K61+K63</f>
        <v>229.2</v>
      </c>
      <c r="L40" s="18">
        <f t="shared" si="2"/>
        <v>18795.8</v>
      </c>
      <c r="M40" s="18">
        <f>M41+M46+M50</f>
        <v>735</v>
      </c>
      <c r="N40" s="18">
        <f t="shared" si="5"/>
        <v>19530.8</v>
      </c>
      <c r="O40" s="71">
        <f>SUM(O41+O46+O50+O57+O59+O61+O63)</f>
        <v>40000</v>
      </c>
      <c r="P40" s="18">
        <f t="shared" si="3"/>
        <v>59530.8</v>
      </c>
      <c r="Q40" s="56">
        <f>Q41+Q46+Q50+Q54+Q65</f>
        <v>557.9</v>
      </c>
      <c r="R40" s="18">
        <f>R41+R46+R50+R54+R57+R59+R61+R63+R65</f>
        <v>61263.9</v>
      </c>
      <c r="S40" s="18">
        <f>S41+S46+S50+S54+S57+S59+S61+S63+S65</f>
        <v>44407.59999999999</v>
      </c>
      <c r="T40" s="15">
        <f t="shared" si="4"/>
        <v>72.48575425332045</v>
      </c>
    </row>
    <row r="41" spans="1:20" s="5" customFormat="1" ht="15.75" customHeight="1">
      <c r="A41" s="99" t="s">
        <v>402</v>
      </c>
      <c r="B41" s="17" t="s">
        <v>160</v>
      </c>
      <c r="C41" s="17" t="s">
        <v>78</v>
      </c>
      <c r="D41" s="17" t="s">
        <v>102</v>
      </c>
      <c r="E41" s="17" t="s">
        <v>284</v>
      </c>
      <c r="F41" s="17"/>
      <c r="G41" s="78" t="s">
        <v>70</v>
      </c>
      <c r="H41" s="96">
        <f>SUM(H42+H43+H45)</f>
        <v>1300</v>
      </c>
      <c r="I41" s="96">
        <f>SUM(I42+I43+I44+I45)</f>
        <v>12000</v>
      </c>
      <c r="J41" s="97">
        <f t="shared" si="1"/>
        <v>13300</v>
      </c>
      <c r="K41" s="56">
        <f>K42+K43+K44+K45</f>
        <v>229</v>
      </c>
      <c r="L41" s="18">
        <f t="shared" si="2"/>
        <v>13529</v>
      </c>
      <c r="M41" s="56"/>
      <c r="N41" s="18">
        <f t="shared" si="5"/>
        <v>13529</v>
      </c>
      <c r="O41" s="56">
        <f>O42+O43+O44+O45</f>
        <v>40000</v>
      </c>
      <c r="P41" s="18">
        <f t="shared" si="3"/>
        <v>53529</v>
      </c>
      <c r="Q41" s="56">
        <f>Q42+Q43+Q44+Q45</f>
        <v>-298</v>
      </c>
      <c r="R41" s="18">
        <f>R42+R43+R44+R45</f>
        <v>53231</v>
      </c>
      <c r="S41" s="18">
        <f>S42+S43+S44+S45</f>
        <v>37338.9</v>
      </c>
      <c r="T41" s="15">
        <f t="shared" si="4"/>
        <v>70.14502827299881</v>
      </c>
    </row>
    <row r="42" spans="1:20" s="5" customFormat="1" ht="25.5">
      <c r="A42" s="99" t="s">
        <v>403</v>
      </c>
      <c r="B42" s="17" t="s">
        <v>160</v>
      </c>
      <c r="C42" s="17" t="s">
        <v>78</v>
      </c>
      <c r="D42" s="17" t="s">
        <v>102</v>
      </c>
      <c r="E42" s="17" t="s">
        <v>284</v>
      </c>
      <c r="F42" s="17" t="s">
        <v>226</v>
      </c>
      <c r="G42" s="79" t="s">
        <v>237</v>
      </c>
      <c r="H42" s="96">
        <v>200</v>
      </c>
      <c r="I42" s="96"/>
      <c r="J42" s="97">
        <f t="shared" si="1"/>
        <v>200</v>
      </c>
      <c r="K42" s="56">
        <v>229</v>
      </c>
      <c r="L42" s="18">
        <f t="shared" si="2"/>
        <v>429</v>
      </c>
      <c r="M42" s="56"/>
      <c r="N42" s="18">
        <f t="shared" si="5"/>
        <v>429</v>
      </c>
      <c r="O42" s="56"/>
      <c r="P42" s="18">
        <f t="shared" si="3"/>
        <v>429</v>
      </c>
      <c r="Q42" s="56"/>
      <c r="R42" s="18">
        <f>P42+Q42</f>
        <v>429</v>
      </c>
      <c r="S42" s="55">
        <v>406.9</v>
      </c>
      <c r="T42" s="15">
        <f t="shared" si="4"/>
        <v>94.84848484848484</v>
      </c>
    </row>
    <row r="43" spans="1:20" s="5" customFormat="1" ht="12.75">
      <c r="A43" s="99" t="s">
        <v>404</v>
      </c>
      <c r="B43" s="17" t="s">
        <v>160</v>
      </c>
      <c r="C43" s="17" t="s">
        <v>78</v>
      </c>
      <c r="D43" s="17" t="s">
        <v>102</v>
      </c>
      <c r="E43" s="17" t="s">
        <v>284</v>
      </c>
      <c r="F43" s="17" t="s">
        <v>191</v>
      </c>
      <c r="G43" s="102" t="s">
        <v>192</v>
      </c>
      <c r="H43" s="96">
        <v>1000</v>
      </c>
      <c r="I43" s="96"/>
      <c r="J43" s="97">
        <f t="shared" si="1"/>
        <v>1000</v>
      </c>
      <c r="K43" s="56"/>
      <c r="L43" s="18">
        <f t="shared" si="2"/>
        <v>1000</v>
      </c>
      <c r="M43" s="71"/>
      <c r="N43" s="18">
        <f t="shared" si="5"/>
        <v>1000</v>
      </c>
      <c r="O43" s="56">
        <v>-151</v>
      </c>
      <c r="P43" s="18">
        <f t="shared" si="3"/>
        <v>849</v>
      </c>
      <c r="Q43" s="56">
        <v>-298</v>
      </c>
      <c r="R43" s="18">
        <f>P43+Q43</f>
        <v>551</v>
      </c>
      <c r="S43" s="15">
        <v>305</v>
      </c>
      <c r="T43" s="15">
        <f t="shared" si="4"/>
        <v>55.35390199637023</v>
      </c>
    </row>
    <row r="44" spans="1:20" s="5" customFormat="1" ht="12.75">
      <c r="A44" s="99" t="s">
        <v>405</v>
      </c>
      <c r="B44" s="17" t="s">
        <v>160</v>
      </c>
      <c r="C44" s="17" t="s">
        <v>78</v>
      </c>
      <c r="D44" s="17"/>
      <c r="E44" s="17" t="s">
        <v>284</v>
      </c>
      <c r="F44" s="17" t="s">
        <v>757</v>
      </c>
      <c r="G44" s="102" t="s">
        <v>746</v>
      </c>
      <c r="H44" s="96"/>
      <c r="I44" s="96">
        <v>12000</v>
      </c>
      <c r="J44" s="97">
        <f t="shared" si="1"/>
        <v>12000</v>
      </c>
      <c r="K44" s="56"/>
      <c r="L44" s="18">
        <f t="shared" si="2"/>
        <v>12000</v>
      </c>
      <c r="M44" s="71"/>
      <c r="N44" s="18">
        <f t="shared" si="5"/>
        <v>12000</v>
      </c>
      <c r="O44" s="56">
        <v>40000</v>
      </c>
      <c r="P44" s="18">
        <f t="shared" si="3"/>
        <v>52000</v>
      </c>
      <c r="Q44" s="56"/>
      <c r="R44" s="18">
        <f>P44+Q44</f>
        <v>52000</v>
      </c>
      <c r="S44" s="15">
        <v>36400</v>
      </c>
      <c r="T44" s="15">
        <f t="shared" si="4"/>
        <v>70</v>
      </c>
    </row>
    <row r="45" spans="1:20" s="5" customFormat="1" ht="12.75">
      <c r="A45" s="99" t="s">
        <v>406</v>
      </c>
      <c r="B45" s="17" t="s">
        <v>160</v>
      </c>
      <c r="C45" s="17" t="s">
        <v>78</v>
      </c>
      <c r="D45" s="17" t="s">
        <v>102</v>
      </c>
      <c r="E45" s="17" t="s">
        <v>284</v>
      </c>
      <c r="F45" s="33" t="s">
        <v>975</v>
      </c>
      <c r="G45" s="79" t="s">
        <v>976</v>
      </c>
      <c r="H45" s="96">
        <v>100</v>
      </c>
      <c r="I45" s="96"/>
      <c r="J45" s="97">
        <f t="shared" si="1"/>
        <v>100</v>
      </c>
      <c r="K45" s="56"/>
      <c r="L45" s="18">
        <f t="shared" si="2"/>
        <v>100</v>
      </c>
      <c r="M45" s="71"/>
      <c r="N45" s="18">
        <f t="shared" si="5"/>
        <v>100</v>
      </c>
      <c r="O45" s="56">
        <v>151</v>
      </c>
      <c r="P45" s="18">
        <f t="shared" si="3"/>
        <v>251</v>
      </c>
      <c r="Q45" s="56"/>
      <c r="R45" s="18">
        <f>P45+Q45</f>
        <v>251</v>
      </c>
      <c r="S45" s="15">
        <v>227</v>
      </c>
      <c r="T45" s="15">
        <f t="shared" si="4"/>
        <v>90.43824701195219</v>
      </c>
    </row>
    <row r="46" spans="1:20" s="3" customFormat="1" ht="25.5">
      <c r="A46" s="99" t="s">
        <v>407</v>
      </c>
      <c r="B46" s="17" t="s">
        <v>160</v>
      </c>
      <c r="C46" s="17" t="s">
        <v>78</v>
      </c>
      <c r="D46" s="17"/>
      <c r="E46" s="17" t="s">
        <v>285</v>
      </c>
      <c r="F46" s="17" t="s">
        <v>87</v>
      </c>
      <c r="G46" s="78" t="s">
        <v>286</v>
      </c>
      <c r="H46" s="43">
        <f>H47+H48</f>
        <v>3590</v>
      </c>
      <c r="I46" s="43"/>
      <c r="J46" s="97">
        <f t="shared" si="1"/>
        <v>3590</v>
      </c>
      <c r="K46" s="71"/>
      <c r="L46" s="18">
        <f t="shared" si="2"/>
        <v>3590</v>
      </c>
      <c r="M46" s="18">
        <f>M47+M48+M49</f>
        <v>735</v>
      </c>
      <c r="N46" s="18">
        <f t="shared" si="5"/>
        <v>4325</v>
      </c>
      <c r="O46" s="71"/>
      <c r="P46" s="18">
        <f t="shared" si="3"/>
        <v>4325</v>
      </c>
      <c r="Q46" s="56">
        <f>Q47+Q48+Q49</f>
        <v>140</v>
      </c>
      <c r="R46" s="18">
        <f>R47+R48+R49</f>
        <v>4464.999999999999</v>
      </c>
      <c r="S46" s="18">
        <f>S47+S48+S49</f>
        <v>4208.9</v>
      </c>
      <c r="T46" s="15">
        <f t="shared" si="4"/>
        <v>94.26427771556553</v>
      </c>
    </row>
    <row r="47" spans="1:20" s="3" customFormat="1" ht="12.75">
      <c r="A47" s="99" t="s">
        <v>408</v>
      </c>
      <c r="B47" s="17" t="s">
        <v>160</v>
      </c>
      <c r="C47" s="17" t="s">
        <v>78</v>
      </c>
      <c r="D47" s="17"/>
      <c r="E47" s="17" t="s">
        <v>285</v>
      </c>
      <c r="F47" s="17" t="s">
        <v>193</v>
      </c>
      <c r="G47" s="78" t="s">
        <v>235</v>
      </c>
      <c r="H47" s="43">
        <v>3312.9</v>
      </c>
      <c r="I47" s="43"/>
      <c r="J47" s="97">
        <f t="shared" si="1"/>
        <v>3312.9</v>
      </c>
      <c r="K47" s="71"/>
      <c r="L47" s="18">
        <f t="shared" si="2"/>
        <v>3312.9</v>
      </c>
      <c r="M47" s="18">
        <v>735</v>
      </c>
      <c r="N47" s="18">
        <f t="shared" si="5"/>
        <v>4047.9</v>
      </c>
      <c r="O47" s="71"/>
      <c r="P47" s="18">
        <f t="shared" si="3"/>
        <v>4047.9</v>
      </c>
      <c r="Q47" s="56">
        <v>130</v>
      </c>
      <c r="R47" s="18">
        <f>P47+Q47</f>
        <v>4177.9</v>
      </c>
      <c r="S47" s="55">
        <v>3941.8</v>
      </c>
      <c r="T47" s="15">
        <f t="shared" si="4"/>
        <v>94.34883553938583</v>
      </c>
    </row>
    <row r="48" spans="1:20" s="3" customFormat="1" ht="25.5">
      <c r="A48" s="99" t="s">
        <v>409</v>
      </c>
      <c r="B48" s="17" t="s">
        <v>160</v>
      </c>
      <c r="C48" s="17" t="s">
        <v>78</v>
      </c>
      <c r="D48" s="17"/>
      <c r="E48" s="17" t="s">
        <v>285</v>
      </c>
      <c r="F48" s="17" t="s">
        <v>226</v>
      </c>
      <c r="G48" s="79" t="s">
        <v>237</v>
      </c>
      <c r="H48" s="43">
        <v>277.1</v>
      </c>
      <c r="I48" s="43"/>
      <c r="J48" s="97">
        <f t="shared" si="1"/>
        <v>277.1</v>
      </c>
      <c r="K48" s="71"/>
      <c r="L48" s="18">
        <f t="shared" si="2"/>
        <v>277.1</v>
      </c>
      <c r="M48" s="56">
        <v>-1.4</v>
      </c>
      <c r="N48" s="18">
        <f t="shared" si="5"/>
        <v>275.70000000000005</v>
      </c>
      <c r="O48" s="71"/>
      <c r="P48" s="18">
        <f t="shared" si="3"/>
        <v>275.70000000000005</v>
      </c>
      <c r="Q48" s="56">
        <v>10</v>
      </c>
      <c r="R48" s="18">
        <f>P48+Q48</f>
        <v>285.70000000000005</v>
      </c>
      <c r="S48" s="55">
        <v>265.7</v>
      </c>
      <c r="T48" s="15">
        <f t="shared" si="4"/>
        <v>92.99964998249911</v>
      </c>
    </row>
    <row r="49" spans="1:20" s="3" customFormat="1" ht="12.75">
      <c r="A49" s="99" t="s">
        <v>410</v>
      </c>
      <c r="B49" s="17" t="s">
        <v>160</v>
      </c>
      <c r="C49" s="17" t="s">
        <v>78</v>
      </c>
      <c r="D49" s="17"/>
      <c r="E49" s="17" t="s">
        <v>285</v>
      </c>
      <c r="F49" s="33" t="s">
        <v>975</v>
      </c>
      <c r="G49" s="79" t="s">
        <v>976</v>
      </c>
      <c r="H49" s="43"/>
      <c r="I49" s="43"/>
      <c r="J49" s="97"/>
      <c r="K49" s="71"/>
      <c r="L49" s="18"/>
      <c r="M49" s="56">
        <v>1.4</v>
      </c>
      <c r="N49" s="18">
        <f t="shared" si="5"/>
        <v>1.4</v>
      </c>
      <c r="O49" s="71"/>
      <c r="P49" s="18">
        <f t="shared" si="3"/>
        <v>1.4</v>
      </c>
      <c r="Q49" s="71"/>
      <c r="R49" s="18">
        <f>P49+Q49</f>
        <v>1.4</v>
      </c>
      <c r="S49" s="55">
        <v>1.4</v>
      </c>
      <c r="T49" s="15">
        <f t="shared" si="4"/>
        <v>100</v>
      </c>
    </row>
    <row r="50" spans="1:20" s="3" customFormat="1" ht="12.75">
      <c r="A50" s="99" t="s">
        <v>411</v>
      </c>
      <c r="B50" s="17" t="s">
        <v>160</v>
      </c>
      <c r="C50" s="17" t="s">
        <v>78</v>
      </c>
      <c r="D50" s="17"/>
      <c r="E50" s="17" t="s">
        <v>287</v>
      </c>
      <c r="F50" s="17"/>
      <c r="G50" s="78" t="s">
        <v>288</v>
      </c>
      <c r="H50" s="96">
        <f>H51+H52+H53</f>
        <v>1420</v>
      </c>
      <c r="I50" s="96"/>
      <c r="J50" s="97">
        <f t="shared" si="1"/>
        <v>1420</v>
      </c>
      <c r="K50" s="71"/>
      <c r="L50" s="18">
        <f aca="true" t="shared" si="8" ref="L50:L83">J50+K50</f>
        <v>1420</v>
      </c>
      <c r="M50" s="56"/>
      <c r="N50" s="18">
        <f t="shared" si="5"/>
        <v>1420</v>
      </c>
      <c r="O50" s="71"/>
      <c r="P50" s="18">
        <f t="shared" si="3"/>
        <v>1420</v>
      </c>
      <c r="Q50" s="56">
        <f>Q51+Q52+Q53</f>
        <v>-47</v>
      </c>
      <c r="R50" s="18">
        <f>R51+R52+R53</f>
        <v>1373</v>
      </c>
      <c r="S50" s="18">
        <f>S51+S52+S53</f>
        <v>1292.6999999999998</v>
      </c>
      <c r="T50" s="15">
        <f t="shared" si="4"/>
        <v>94.15149308084484</v>
      </c>
    </row>
    <row r="51" spans="1:20" s="5" customFormat="1" ht="12.75">
      <c r="A51" s="99" t="s">
        <v>412</v>
      </c>
      <c r="B51" s="17" t="s">
        <v>160</v>
      </c>
      <c r="C51" s="17" t="s">
        <v>78</v>
      </c>
      <c r="D51" s="17"/>
      <c r="E51" s="17" t="s">
        <v>287</v>
      </c>
      <c r="F51" s="17" t="s">
        <v>193</v>
      </c>
      <c r="G51" s="78" t="s">
        <v>235</v>
      </c>
      <c r="H51" s="96">
        <v>978.5</v>
      </c>
      <c r="I51" s="96"/>
      <c r="J51" s="97">
        <f t="shared" si="1"/>
        <v>978.5</v>
      </c>
      <c r="K51" s="56"/>
      <c r="L51" s="18">
        <f t="shared" si="8"/>
        <v>978.5</v>
      </c>
      <c r="M51" s="56"/>
      <c r="N51" s="18">
        <f t="shared" si="5"/>
        <v>978.5</v>
      </c>
      <c r="O51" s="56"/>
      <c r="P51" s="18">
        <f t="shared" si="3"/>
        <v>978.5</v>
      </c>
      <c r="Q51" s="56"/>
      <c r="R51" s="18">
        <f>P51+Q51</f>
        <v>978.5</v>
      </c>
      <c r="S51" s="55">
        <v>944.3</v>
      </c>
      <c r="T51" s="15">
        <f t="shared" si="4"/>
        <v>96.50485436893203</v>
      </c>
    </row>
    <row r="52" spans="1:20" s="5" customFormat="1" ht="25.5">
      <c r="A52" s="99" t="s">
        <v>413</v>
      </c>
      <c r="B52" s="17" t="s">
        <v>160</v>
      </c>
      <c r="C52" s="17" t="s">
        <v>78</v>
      </c>
      <c r="D52" s="17"/>
      <c r="E52" s="17" t="s">
        <v>287</v>
      </c>
      <c r="F52" s="17" t="s">
        <v>226</v>
      </c>
      <c r="G52" s="79" t="s">
        <v>237</v>
      </c>
      <c r="H52" s="96">
        <v>441.3</v>
      </c>
      <c r="I52" s="96"/>
      <c r="J52" s="97">
        <f t="shared" si="1"/>
        <v>441.3</v>
      </c>
      <c r="K52" s="56"/>
      <c r="L52" s="18">
        <f t="shared" si="8"/>
        <v>441.3</v>
      </c>
      <c r="M52" s="56"/>
      <c r="N52" s="18">
        <f t="shared" si="5"/>
        <v>441.3</v>
      </c>
      <c r="O52" s="56"/>
      <c r="P52" s="18">
        <f t="shared" si="3"/>
        <v>441.3</v>
      </c>
      <c r="Q52" s="56">
        <v>-47</v>
      </c>
      <c r="R52" s="18">
        <f>P52+Q52</f>
        <v>394.3</v>
      </c>
      <c r="S52" s="55">
        <v>348.4</v>
      </c>
      <c r="T52" s="15">
        <f t="shared" si="4"/>
        <v>88.35911742328176</v>
      </c>
    </row>
    <row r="53" spans="1:20" s="5" customFormat="1" ht="12.75">
      <c r="A53" s="99" t="s">
        <v>414</v>
      </c>
      <c r="B53" s="17" t="s">
        <v>160</v>
      </c>
      <c r="C53" s="17" t="s">
        <v>78</v>
      </c>
      <c r="D53" s="17"/>
      <c r="E53" s="17" t="s">
        <v>287</v>
      </c>
      <c r="F53" s="33" t="s">
        <v>975</v>
      </c>
      <c r="G53" s="79" t="s">
        <v>976</v>
      </c>
      <c r="H53" s="96">
        <v>0.2</v>
      </c>
      <c r="I53" s="96"/>
      <c r="J53" s="97">
        <f t="shared" si="1"/>
        <v>0.2</v>
      </c>
      <c r="K53" s="56"/>
      <c r="L53" s="18">
        <f t="shared" si="8"/>
        <v>0.2</v>
      </c>
      <c r="M53" s="56"/>
      <c r="N53" s="18">
        <f t="shared" si="5"/>
        <v>0.2</v>
      </c>
      <c r="O53" s="56"/>
      <c r="P53" s="18">
        <f t="shared" si="3"/>
        <v>0.2</v>
      </c>
      <c r="Q53" s="56"/>
      <c r="R53" s="18">
        <f>P53+Q53</f>
        <v>0.2</v>
      </c>
      <c r="S53" s="55"/>
      <c r="T53" s="15">
        <f t="shared" si="4"/>
        <v>0</v>
      </c>
    </row>
    <row r="54" spans="1:20" s="5" customFormat="1" ht="25.5">
      <c r="A54" s="99" t="s">
        <v>415</v>
      </c>
      <c r="B54" s="17" t="s">
        <v>160</v>
      </c>
      <c r="C54" s="17" t="s">
        <v>78</v>
      </c>
      <c r="D54" s="17"/>
      <c r="E54" s="17" t="s">
        <v>814</v>
      </c>
      <c r="F54" s="33"/>
      <c r="G54" s="78" t="s">
        <v>815</v>
      </c>
      <c r="H54" s="96"/>
      <c r="I54" s="96"/>
      <c r="J54" s="97"/>
      <c r="K54" s="56"/>
      <c r="L54" s="18"/>
      <c r="M54" s="56"/>
      <c r="N54" s="18"/>
      <c r="O54" s="56"/>
      <c r="P54" s="18"/>
      <c r="Q54" s="56">
        <f>Q55+Q56</f>
        <v>222.1</v>
      </c>
      <c r="R54" s="18">
        <f>R55+R56</f>
        <v>1397.3</v>
      </c>
      <c r="S54" s="18">
        <f>S55+S56</f>
        <v>1175.2</v>
      </c>
      <c r="T54" s="15">
        <f t="shared" si="4"/>
        <v>84.10505975810493</v>
      </c>
    </row>
    <row r="55" spans="1:20" s="5" customFormat="1" ht="25.5">
      <c r="A55" s="99" t="s">
        <v>994</v>
      </c>
      <c r="B55" s="17" t="s">
        <v>160</v>
      </c>
      <c r="C55" s="17" t="s">
        <v>78</v>
      </c>
      <c r="D55" s="17"/>
      <c r="E55" s="17" t="s">
        <v>814</v>
      </c>
      <c r="F55" s="17" t="s">
        <v>226</v>
      </c>
      <c r="G55" s="79" t="s">
        <v>237</v>
      </c>
      <c r="H55" s="96"/>
      <c r="I55" s="96"/>
      <c r="J55" s="97"/>
      <c r="K55" s="56"/>
      <c r="L55" s="18"/>
      <c r="M55" s="56"/>
      <c r="N55" s="18"/>
      <c r="O55" s="56"/>
      <c r="P55" s="18"/>
      <c r="Q55" s="56">
        <v>95.1</v>
      </c>
      <c r="R55" s="18">
        <v>978.4</v>
      </c>
      <c r="S55" s="55">
        <v>883.2</v>
      </c>
      <c r="T55" s="15">
        <f t="shared" si="4"/>
        <v>90.26982829108749</v>
      </c>
    </row>
    <row r="56" spans="1:20" s="5" customFormat="1" ht="38.25">
      <c r="A56" s="99" t="s">
        <v>416</v>
      </c>
      <c r="B56" s="17" t="s">
        <v>160</v>
      </c>
      <c r="C56" s="17" t="s">
        <v>78</v>
      </c>
      <c r="D56" s="17"/>
      <c r="E56" s="17" t="s">
        <v>814</v>
      </c>
      <c r="F56" s="33" t="s">
        <v>198</v>
      </c>
      <c r="G56" s="78" t="s">
        <v>318</v>
      </c>
      <c r="H56" s="96"/>
      <c r="I56" s="96"/>
      <c r="J56" s="97"/>
      <c r="K56" s="56"/>
      <c r="L56" s="18"/>
      <c r="M56" s="56"/>
      <c r="N56" s="18"/>
      <c r="O56" s="56"/>
      <c r="P56" s="18"/>
      <c r="Q56" s="56">
        <v>127</v>
      </c>
      <c r="R56" s="18">
        <v>418.9</v>
      </c>
      <c r="S56" s="15">
        <v>292</v>
      </c>
      <c r="T56" s="15">
        <f t="shared" si="4"/>
        <v>69.70637383623777</v>
      </c>
    </row>
    <row r="57" spans="1:20" s="5" customFormat="1" ht="51">
      <c r="A57" s="99" t="s">
        <v>417</v>
      </c>
      <c r="B57" s="17" t="s">
        <v>160</v>
      </c>
      <c r="C57" s="17" t="s">
        <v>78</v>
      </c>
      <c r="D57" s="17"/>
      <c r="E57" s="17" t="s">
        <v>291</v>
      </c>
      <c r="F57" s="17"/>
      <c r="G57" s="78" t="s">
        <v>181</v>
      </c>
      <c r="H57" s="43">
        <f>H58</f>
        <v>0.1</v>
      </c>
      <c r="I57" s="43"/>
      <c r="J57" s="97">
        <f t="shared" si="1"/>
        <v>0.1</v>
      </c>
      <c r="K57" s="56"/>
      <c r="L57" s="18">
        <f t="shared" si="8"/>
        <v>0.1</v>
      </c>
      <c r="M57" s="56"/>
      <c r="N57" s="18">
        <f t="shared" si="5"/>
        <v>0.1</v>
      </c>
      <c r="O57" s="56"/>
      <c r="P57" s="18">
        <f t="shared" si="3"/>
        <v>0.1</v>
      </c>
      <c r="Q57" s="56"/>
      <c r="R57" s="18">
        <f>R58</f>
        <v>0.1</v>
      </c>
      <c r="S57" s="18">
        <f>S58</f>
        <v>0.1</v>
      </c>
      <c r="T57" s="15">
        <f t="shared" si="4"/>
        <v>100</v>
      </c>
    </row>
    <row r="58" spans="1:20" s="5" customFormat="1" ht="25.5">
      <c r="A58" s="99" t="s">
        <v>418</v>
      </c>
      <c r="B58" s="17" t="s">
        <v>160</v>
      </c>
      <c r="C58" s="17" t="s">
        <v>78</v>
      </c>
      <c r="D58" s="17"/>
      <c r="E58" s="4" t="s">
        <v>291</v>
      </c>
      <c r="F58" s="4" t="s">
        <v>226</v>
      </c>
      <c r="G58" s="76" t="s">
        <v>237</v>
      </c>
      <c r="H58" s="45">
        <v>0.1</v>
      </c>
      <c r="I58" s="45"/>
      <c r="J58" s="51">
        <f t="shared" si="1"/>
        <v>0.1</v>
      </c>
      <c r="K58" s="55"/>
      <c r="L58" s="15">
        <f t="shared" si="8"/>
        <v>0.1</v>
      </c>
      <c r="M58" s="55"/>
      <c r="N58" s="15">
        <f t="shared" si="5"/>
        <v>0.1</v>
      </c>
      <c r="O58" s="55"/>
      <c r="P58" s="15">
        <f t="shared" si="3"/>
        <v>0.1</v>
      </c>
      <c r="Q58" s="55"/>
      <c r="R58" s="15">
        <f>P58+Q58</f>
        <v>0.1</v>
      </c>
      <c r="S58" s="55">
        <v>0.1</v>
      </c>
      <c r="T58" s="15">
        <f t="shared" si="4"/>
        <v>100</v>
      </c>
    </row>
    <row r="59" spans="1:20" s="5" customFormat="1" ht="25.5">
      <c r="A59" s="99" t="s">
        <v>419</v>
      </c>
      <c r="B59" s="17" t="s">
        <v>160</v>
      </c>
      <c r="C59" s="17" t="s">
        <v>78</v>
      </c>
      <c r="D59" s="17"/>
      <c r="E59" s="4" t="s">
        <v>292</v>
      </c>
      <c r="F59" s="4"/>
      <c r="G59" s="75" t="s">
        <v>182</v>
      </c>
      <c r="H59" s="45">
        <f>H60</f>
        <v>87.5</v>
      </c>
      <c r="I59" s="45"/>
      <c r="J59" s="51">
        <f t="shared" si="1"/>
        <v>87.5</v>
      </c>
      <c r="K59" s="55"/>
      <c r="L59" s="15">
        <f t="shared" si="8"/>
        <v>87.5</v>
      </c>
      <c r="M59" s="55"/>
      <c r="N59" s="15">
        <f t="shared" si="5"/>
        <v>87.5</v>
      </c>
      <c r="O59" s="55"/>
      <c r="P59" s="15">
        <f t="shared" si="3"/>
        <v>87.5</v>
      </c>
      <c r="Q59" s="55"/>
      <c r="R59" s="15">
        <f>R60</f>
        <v>87.5</v>
      </c>
      <c r="S59" s="15">
        <f>S60</f>
        <v>0.6</v>
      </c>
      <c r="T59" s="15">
        <f t="shared" si="4"/>
        <v>0.6857142857142857</v>
      </c>
    </row>
    <row r="60" spans="1:20" s="5" customFormat="1" ht="25.5">
      <c r="A60" s="99" t="s">
        <v>420</v>
      </c>
      <c r="B60" s="17" t="s">
        <v>160</v>
      </c>
      <c r="C60" s="17" t="s">
        <v>78</v>
      </c>
      <c r="D60" s="17"/>
      <c r="E60" s="4" t="s">
        <v>292</v>
      </c>
      <c r="F60" s="4" t="s">
        <v>226</v>
      </c>
      <c r="G60" s="76" t="s">
        <v>237</v>
      </c>
      <c r="H60" s="45">
        <v>87.5</v>
      </c>
      <c r="I60" s="45"/>
      <c r="J60" s="51">
        <f t="shared" si="1"/>
        <v>87.5</v>
      </c>
      <c r="K60" s="55"/>
      <c r="L60" s="15">
        <f t="shared" si="8"/>
        <v>87.5</v>
      </c>
      <c r="M60" s="55"/>
      <c r="N60" s="15">
        <f t="shared" si="5"/>
        <v>87.5</v>
      </c>
      <c r="O60" s="55"/>
      <c r="P60" s="15">
        <f t="shared" si="3"/>
        <v>87.5</v>
      </c>
      <c r="Q60" s="55"/>
      <c r="R60" s="15">
        <f>P60+Q60</f>
        <v>87.5</v>
      </c>
      <c r="S60" s="55">
        <v>0.6</v>
      </c>
      <c r="T60" s="15">
        <f t="shared" si="4"/>
        <v>0.6857142857142857</v>
      </c>
    </row>
    <row r="61" spans="1:20" s="5" customFormat="1" ht="89.25" customHeight="1">
      <c r="A61" s="99" t="s">
        <v>421</v>
      </c>
      <c r="B61" s="17" t="s">
        <v>160</v>
      </c>
      <c r="C61" s="17" t="s">
        <v>78</v>
      </c>
      <c r="D61" s="17"/>
      <c r="E61" s="4" t="s">
        <v>818</v>
      </c>
      <c r="F61" s="4"/>
      <c r="G61" s="77" t="s">
        <v>819</v>
      </c>
      <c r="H61" s="45"/>
      <c r="I61" s="45"/>
      <c r="J61" s="51"/>
      <c r="K61" s="55">
        <f>SUM(K62)</f>
        <v>0.2</v>
      </c>
      <c r="L61" s="15">
        <f t="shared" si="8"/>
        <v>0.2</v>
      </c>
      <c r="M61" s="55"/>
      <c r="N61" s="15">
        <f t="shared" si="5"/>
        <v>0.2</v>
      </c>
      <c r="O61" s="55"/>
      <c r="P61" s="15">
        <f t="shared" si="3"/>
        <v>0.2</v>
      </c>
      <c r="Q61" s="55"/>
      <c r="R61" s="15">
        <f>R62</f>
        <v>0.2</v>
      </c>
      <c r="S61" s="15">
        <f>S62</f>
        <v>0.1</v>
      </c>
      <c r="T61" s="15">
        <f t="shared" si="4"/>
        <v>50</v>
      </c>
    </row>
    <row r="62" spans="1:20" s="5" customFormat="1" ht="25.5">
      <c r="A62" s="99" t="s">
        <v>422</v>
      </c>
      <c r="B62" s="17" t="s">
        <v>160</v>
      </c>
      <c r="C62" s="17" t="s">
        <v>78</v>
      </c>
      <c r="D62" s="17"/>
      <c r="E62" s="4" t="s">
        <v>818</v>
      </c>
      <c r="F62" s="4" t="s">
        <v>226</v>
      </c>
      <c r="G62" s="76" t="s">
        <v>237</v>
      </c>
      <c r="H62" s="45"/>
      <c r="I62" s="45"/>
      <c r="J62" s="51"/>
      <c r="K62" s="55">
        <v>0.2</v>
      </c>
      <c r="L62" s="15">
        <f t="shared" si="8"/>
        <v>0.2</v>
      </c>
      <c r="M62" s="54"/>
      <c r="N62" s="15">
        <f t="shared" si="5"/>
        <v>0.2</v>
      </c>
      <c r="O62" s="55"/>
      <c r="P62" s="15">
        <f t="shared" si="3"/>
        <v>0.2</v>
      </c>
      <c r="Q62" s="55"/>
      <c r="R62" s="15">
        <f>P62+Q62</f>
        <v>0.2</v>
      </c>
      <c r="S62" s="55">
        <v>0.1</v>
      </c>
      <c r="T62" s="15">
        <f t="shared" si="4"/>
        <v>50</v>
      </c>
    </row>
    <row r="63" spans="1:20" s="5" customFormat="1" ht="51">
      <c r="A63" s="99" t="s">
        <v>423</v>
      </c>
      <c r="B63" s="17" t="s">
        <v>160</v>
      </c>
      <c r="C63" s="17" t="s">
        <v>78</v>
      </c>
      <c r="D63" s="17"/>
      <c r="E63" s="4" t="s">
        <v>289</v>
      </c>
      <c r="F63" s="4"/>
      <c r="G63" s="75" t="s">
        <v>290</v>
      </c>
      <c r="H63" s="45">
        <f>H64</f>
        <v>169</v>
      </c>
      <c r="I63" s="45"/>
      <c r="J63" s="51">
        <f t="shared" si="1"/>
        <v>169</v>
      </c>
      <c r="K63" s="55"/>
      <c r="L63" s="15">
        <f t="shared" si="8"/>
        <v>169</v>
      </c>
      <c r="M63" s="54"/>
      <c r="N63" s="15">
        <f t="shared" si="5"/>
        <v>169</v>
      </c>
      <c r="O63" s="55"/>
      <c r="P63" s="15">
        <f t="shared" si="3"/>
        <v>169</v>
      </c>
      <c r="Q63" s="55"/>
      <c r="R63" s="15">
        <f>R64</f>
        <v>169</v>
      </c>
      <c r="S63" s="15">
        <f>S64</f>
        <v>169</v>
      </c>
      <c r="T63" s="15">
        <f t="shared" si="4"/>
        <v>100</v>
      </c>
    </row>
    <row r="64" spans="1:20" s="5" customFormat="1" ht="25.5">
      <c r="A64" s="99" t="s">
        <v>424</v>
      </c>
      <c r="B64" s="17" t="s">
        <v>160</v>
      </c>
      <c r="C64" s="17" t="s">
        <v>78</v>
      </c>
      <c r="D64" s="17"/>
      <c r="E64" s="4" t="s">
        <v>289</v>
      </c>
      <c r="F64" s="4" t="s">
        <v>226</v>
      </c>
      <c r="G64" s="76" t="s">
        <v>237</v>
      </c>
      <c r="H64" s="45">
        <v>169</v>
      </c>
      <c r="I64" s="45"/>
      <c r="J64" s="51">
        <f t="shared" si="1"/>
        <v>169</v>
      </c>
      <c r="K64" s="55"/>
      <c r="L64" s="15">
        <f t="shared" si="8"/>
        <v>169</v>
      </c>
      <c r="M64" s="55"/>
      <c r="N64" s="15">
        <f t="shared" si="5"/>
        <v>169</v>
      </c>
      <c r="O64" s="55"/>
      <c r="P64" s="15">
        <f t="shared" si="3"/>
        <v>169</v>
      </c>
      <c r="Q64" s="55"/>
      <c r="R64" s="15">
        <f>P64+Q64</f>
        <v>169</v>
      </c>
      <c r="S64" s="15">
        <v>169</v>
      </c>
      <c r="T64" s="15">
        <f t="shared" si="4"/>
        <v>100</v>
      </c>
    </row>
    <row r="65" spans="1:20" s="98" customFormat="1" ht="51">
      <c r="A65" s="99" t="s">
        <v>425</v>
      </c>
      <c r="B65" s="17" t="s">
        <v>160</v>
      </c>
      <c r="C65" s="17" t="s">
        <v>78</v>
      </c>
      <c r="D65" s="17"/>
      <c r="E65" s="17" t="s">
        <v>17</v>
      </c>
      <c r="F65" s="17"/>
      <c r="G65" s="79" t="s">
        <v>18</v>
      </c>
      <c r="H65" s="43"/>
      <c r="I65" s="43"/>
      <c r="J65" s="97"/>
      <c r="K65" s="56"/>
      <c r="L65" s="18"/>
      <c r="M65" s="56"/>
      <c r="N65" s="18"/>
      <c r="O65" s="56"/>
      <c r="P65" s="18"/>
      <c r="Q65" s="56">
        <f>Q66+Q67</f>
        <v>540.8</v>
      </c>
      <c r="R65" s="18">
        <f>R66+R67</f>
        <v>540.8</v>
      </c>
      <c r="S65" s="18">
        <f>S66+S67</f>
        <v>222.10000000000002</v>
      </c>
      <c r="T65" s="15">
        <f t="shared" si="4"/>
        <v>41.068786982248525</v>
      </c>
    </row>
    <row r="66" spans="1:20" s="98" customFormat="1" ht="25.5">
      <c r="A66" s="99" t="s">
        <v>426</v>
      </c>
      <c r="B66" s="17" t="s">
        <v>160</v>
      </c>
      <c r="C66" s="17" t="s">
        <v>78</v>
      </c>
      <c r="D66" s="17"/>
      <c r="E66" s="17" t="s">
        <v>17</v>
      </c>
      <c r="F66" s="17" t="s">
        <v>226</v>
      </c>
      <c r="G66" s="79" t="s">
        <v>237</v>
      </c>
      <c r="H66" s="43"/>
      <c r="I66" s="43"/>
      <c r="J66" s="97"/>
      <c r="K66" s="56"/>
      <c r="L66" s="18"/>
      <c r="M66" s="56"/>
      <c r="N66" s="18"/>
      <c r="O66" s="56"/>
      <c r="P66" s="18"/>
      <c r="Q66" s="56">
        <v>347.9</v>
      </c>
      <c r="R66" s="18">
        <f>P66+Q66</f>
        <v>347.9</v>
      </c>
      <c r="S66" s="56">
        <v>95.2</v>
      </c>
      <c r="T66" s="15">
        <f t="shared" si="4"/>
        <v>27.364185110663986</v>
      </c>
    </row>
    <row r="67" spans="1:20" s="98" customFormat="1" ht="38.25">
      <c r="A67" s="99" t="s">
        <v>427</v>
      </c>
      <c r="B67" s="17" t="s">
        <v>160</v>
      </c>
      <c r="C67" s="17" t="s">
        <v>78</v>
      </c>
      <c r="D67" s="17"/>
      <c r="E67" s="17" t="s">
        <v>17</v>
      </c>
      <c r="F67" s="33" t="s">
        <v>198</v>
      </c>
      <c r="G67" s="78" t="s">
        <v>318</v>
      </c>
      <c r="H67" s="43"/>
      <c r="I67" s="43"/>
      <c r="J67" s="97"/>
      <c r="K67" s="56"/>
      <c r="L67" s="18"/>
      <c r="M67" s="56"/>
      <c r="N67" s="18"/>
      <c r="O67" s="56"/>
      <c r="P67" s="18"/>
      <c r="Q67" s="56">
        <v>192.9</v>
      </c>
      <c r="R67" s="18">
        <f>P67+Q67</f>
        <v>192.9</v>
      </c>
      <c r="S67" s="56">
        <v>126.9</v>
      </c>
      <c r="T67" s="15">
        <f t="shared" si="4"/>
        <v>65.78538102643857</v>
      </c>
    </row>
    <row r="68" spans="1:20" s="3" customFormat="1" ht="12.75">
      <c r="A68" s="99" t="s">
        <v>428</v>
      </c>
      <c r="B68" s="20" t="s">
        <v>160</v>
      </c>
      <c r="C68" s="20" t="s">
        <v>152</v>
      </c>
      <c r="D68" s="20" t="s">
        <v>152</v>
      </c>
      <c r="E68" s="20" t="s">
        <v>87</v>
      </c>
      <c r="F68" s="20" t="s">
        <v>87</v>
      </c>
      <c r="G68" s="23" t="s">
        <v>153</v>
      </c>
      <c r="H68" s="31">
        <f>H69</f>
        <v>1441.7</v>
      </c>
      <c r="I68" s="31"/>
      <c r="J68" s="50">
        <f t="shared" si="1"/>
        <v>1441.7</v>
      </c>
      <c r="K68" s="54"/>
      <c r="L68" s="14">
        <f t="shared" si="8"/>
        <v>1441.7</v>
      </c>
      <c r="M68" s="55"/>
      <c r="N68" s="14">
        <f t="shared" si="5"/>
        <v>1441.7</v>
      </c>
      <c r="O68" s="54">
        <f>O69</f>
        <v>0</v>
      </c>
      <c r="P68" s="14">
        <f t="shared" si="3"/>
        <v>1441.7</v>
      </c>
      <c r="Q68" s="54">
        <f aca="true" t="shared" si="9" ref="Q68:S70">Q69</f>
        <v>0</v>
      </c>
      <c r="R68" s="14">
        <f t="shared" si="9"/>
        <v>1441.7</v>
      </c>
      <c r="S68" s="14">
        <f t="shared" si="9"/>
        <v>1219.2</v>
      </c>
      <c r="T68" s="14">
        <f t="shared" si="4"/>
        <v>84.56683082472082</v>
      </c>
    </row>
    <row r="69" spans="1:20" s="3" customFormat="1" ht="12.75">
      <c r="A69" s="99" t="s">
        <v>22</v>
      </c>
      <c r="B69" s="20" t="s">
        <v>160</v>
      </c>
      <c r="C69" s="20" t="s">
        <v>163</v>
      </c>
      <c r="D69" s="20" t="s">
        <v>154</v>
      </c>
      <c r="E69" s="20" t="s">
        <v>87</v>
      </c>
      <c r="F69" s="20" t="s">
        <v>87</v>
      </c>
      <c r="G69" s="23" t="s">
        <v>155</v>
      </c>
      <c r="H69" s="31">
        <f>H70</f>
        <v>1441.7</v>
      </c>
      <c r="I69" s="31"/>
      <c r="J69" s="50">
        <f t="shared" si="1"/>
        <v>1441.7</v>
      </c>
      <c r="K69" s="54"/>
      <c r="L69" s="14">
        <f t="shared" si="8"/>
        <v>1441.7</v>
      </c>
      <c r="M69" s="55"/>
      <c r="N69" s="14">
        <f t="shared" si="5"/>
        <v>1441.7</v>
      </c>
      <c r="O69" s="54">
        <f>O70</f>
        <v>0</v>
      </c>
      <c r="P69" s="14">
        <f t="shared" si="3"/>
        <v>1441.7</v>
      </c>
      <c r="Q69" s="54">
        <f t="shared" si="9"/>
        <v>0</v>
      </c>
      <c r="R69" s="14">
        <f t="shared" si="9"/>
        <v>1441.7</v>
      </c>
      <c r="S69" s="14">
        <f t="shared" si="9"/>
        <v>1219.2</v>
      </c>
      <c r="T69" s="14">
        <f t="shared" si="4"/>
        <v>84.56683082472082</v>
      </c>
    </row>
    <row r="70" spans="1:20" s="5" customFormat="1" ht="15" customHeight="1">
      <c r="A70" s="99" t="s">
        <v>23</v>
      </c>
      <c r="B70" s="17" t="s">
        <v>160</v>
      </c>
      <c r="C70" s="17" t="s">
        <v>163</v>
      </c>
      <c r="D70" s="17" t="s">
        <v>154</v>
      </c>
      <c r="E70" s="4" t="s">
        <v>274</v>
      </c>
      <c r="F70" s="4" t="s">
        <v>87</v>
      </c>
      <c r="G70" s="10" t="s">
        <v>275</v>
      </c>
      <c r="H70" s="18">
        <f>H71</f>
        <v>1441.7</v>
      </c>
      <c r="I70" s="18"/>
      <c r="J70" s="51">
        <f t="shared" si="1"/>
        <v>1441.7</v>
      </c>
      <c r="K70" s="55"/>
      <c r="L70" s="15">
        <f t="shared" si="8"/>
        <v>1441.7</v>
      </c>
      <c r="M70" s="55"/>
      <c r="N70" s="15">
        <f t="shared" si="5"/>
        <v>1441.7</v>
      </c>
      <c r="O70" s="55">
        <f>O71</f>
        <v>0</v>
      </c>
      <c r="P70" s="15">
        <f t="shared" si="3"/>
        <v>1441.7</v>
      </c>
      <c r="Q70" s="55">
        <f t="shared" si="9"/>
        <v>0</v>
      </c>
      <c r="R70" s="15">
        <f t="shared" si="9"/>
        <v>1441.7</v>
      </c>
      <c r="S70" s="15">
        <f t="shared" si="9"/>
        <v>1219.2</v>
      </c>
      <c r="T70" s="15">
        <f t="shared" si="4"/>
        <v>84.56683082472082</v>
      </c>
    </row>
    <row r="71" spans="1:20" s="5" customFormat="1" ht="25.5">
      <c r="A71" s="99" t="s">
        <v>24</v>
      </c>
      <c r="B71" s="17" t="s">
        <v>160</v>
      </c>
      <c r="C71" s="17" t="s">
        <v>163</v>
      </c>
      <c r="D71" s="17" t="s">
        <v>154</v>
      </c>
      <c r="E71" s="4" t="s">
        <v>293</v>
      </c>
      <c r="F71" s="4"/>
      <c r="G71" s="75" t="s">
        <v>294</v>
      </c>
      <c r="H71" s="18">
        <f>H72+H73</f>
        <v>1441.7</v>
      </c>
      <c r="I71" s="18"/>
      <c r="J71" s="51">
        <f t="shared" si="1"/>
        <v>1441.7</v>
      </c>
      <c r="K71" s="55"/>
      <c r="L71" s="15">
        <f t="shared" si="8"/>
        <v>1441.7</v>
      </c>
      <c r="M71" s="54"/>
      <c r="N71" s="15">
        <f t="shared" si="5"/>
        <v>1441.7</v>
      </c>
      <c r="O71" s="55">
        <f>O72+O73</f>
        <v>0</v>
      </c>
      <c r="P71" s="15">
        <f t="shared" si="3"/>
        <v>1441.7</v>
      </c>
      <c r="Q71" s="55">
        <f>Q72+Q73</f>
        <v>0</v>
      </c>
      <c r="R71" s="15">
        <f>R72+R73</f>
        <v>1441.7</v>
      </c>
      <c r="S71" s="15">
        <f>S72+S73</f>
        <v>1219.2</v>
      </c>
      <c r="T71" s="15">
        <f t="shared" si="4"/>
        <v>84.56683082472082</v>
      </c>
    </row>
    <row r="72" spans="1:20" s="5" customFormat="1" ht="25.5">
      <c r="A72" s="99" t="s">
        <v>429</v>
      </c>
      <c r="B72" s="17" t="s">
        <v>160</v>
      </c>
      <c r="C72" s="17" t="s">
        <v>163</v>
      </c>
      <c r="D72" s="17" t="s">
        <v>154</v>
      </c>
      <c r="E72" s="4" t="s">
        <v>293</v>
      </c>
      <c r="F72" s="4" t="s">
        <v>187</v>
      </c>
      <c r="G72" s="75" t="s">
        <v>277</v>
      </c>
      <c r="H72" s="18">
        <v>1345.4</v>
      </c>
      <c r="I72" s="18"/>
      <c r="J72" s="51">
        <f t="shared" si="1"/>
        <v>1345.4</v>
      </c>
      <c r="K72" s="55"/>
      <c r="L72" s="15">
        <f t="shared" si="8"/>
        <v>1345.4</v>
      </c>
      <c r="M72" s="54"/>
      <c r="N72" s="15">
        <f t="shared" si="5"/>
        <v>1345.4</v>
      </c>
      <c r="O72" s="55">
        <v>-2.7</v>
      </c>
      <c r="P72" s="15">
        <f t="shared" si="3"/>
        <v>1342.7</v>
      </c>
      <c r="Q72" s="55">
        <v>-9.9</v>
      </c>
      <c r="R72" s="15">
        <f>P72+Q72</f>
        <v>1332.8</v>
      </c>
      <c r="S72" s="55">
        <v>1115.8</v>
      </c>
      <c r="T72" s="15">
        <f t="shared" si="4"/>
        <v>83.71848739495799</v>
      </c>
    </row>
    <row r="73" spans="1:20" s="5" customFormat="1" ht="25.5">
      <c r="A73" s="99" t="s">
        <v>430</v>
      </c>
      <c r="B73" s="17" t="s">
        <v>160</v>
      </c>
      <c r="C73" s="17" t="s">
        <v>163</v>
      </c>
      <c r="D73" s="17"/>
      <c r="E73" s="4" t="s">
        <v>293</v>
      </c>
      <c r="F73" s="4" t="s">
        <v>226</v>
      </c>
      <c r="G73" s="76" t="s">
        <v>237</v>
      </c>
      <c r="H73" s="18">
        <v>96.3</v>
      </c>
      <c r="I73" s="18"/>
      <c r="J73" s="51">
        <f t="shared" si="1"/>
        <v>96.3</v>
      </c>
      <c r="K73" s="55"/>
      <c r="L73" s="15">
        <f t="shared" si="8"/>
        <v>96.3</v>
      </c>
      <c r="M73" s="55"/>
      <c r="N73" s="15">
        <f t="shared" si="5"/>
        <v>96.3</v>
      </c>
      <c r="O73" s="55">
        <v>2.7</v>
      </c>
      <c r="P73" s="15">
        <f t="shared" si="3"/>
        <v>99</v>
      </c>
      <c r="Q73" s="55">
        <v>9.9</v>
      </c>
      <c r="R73" s="15">
        <f>P73+Q73</f>
        <v>108.9</v>
      </c>
      <c r="S73" s="55">
        <v>103.4</v>
      </c>
      <c r="T73" s="15">
        <f t="shared" si="4"/>
        <v>94.94949494949495</v>
      </c>
    </row>
    <row r="74" spans="1:20" s="3" customFormat="1" ht="25.5">
      <c r="A74" s="99" t="s">
        <v>431</v>
      </c>
      <c r="B74" s="20" t="s">
        <v>160</v>
      </c>
      <c r="C74" s="20" t="s">
        <v>107</v>
      </c>
      <c r="D74" s="20" t="s">
        <v>107</v>
      </c>
      <c r="E74" s="20" t="s">
        <v>87</v>
      </c>
      <c r="F74" s="20" t="s">
        <v>87</v>
      </c>
      <c r="G74" s="23" t="s">
        <v>108</v>
      </c>
      <c r="H74" s="31">
        <v>9318</v>
      </c>
      <c r="I74" s="31"/>
      <c r="J74" s="50">
        <v>9318</v>
      </c>
      <c r="K74" s="54"/>
      <c r="L74" s="14">
        <v>9318</v>
      </c>
      <c r="M74" s="14">
        <v>0</v>
      </c>
      <c r="N74" s="14">
        <v>9318</v>
      </c>
      <c r="O74" s="54">
        <v>0</v>
      </c>
      <c r="P74" s="14">
        <v>9318</v>
      </c>
      <c r="Q74" s="54" t="e">
        <f>Q75+Q87+#REF!</f>
        <v>#REF!</v>
      </c>
      <c r="R74" s="14">
        <f>R75+R87</f>
        <v>8664.7</v>
      </c>
      <c r="S74" s="14">
        <f>S75+S87</f>
        <v>7414.199999999999</v>
      </c>
      <c r="T74" s="14">
        <f t="shared" si="4"/>
        <v>85.5678788648193</v>
      </c>
    </row>
    <row r="75" spans="1:20" s="3" customFormat="1" ht="26.25" customHeight="1">
      <c r="A75" s="99" t="s">
        <v>432</v>
      </c>
      <c r="B75" s="20" t="s">
        <v>160</v>
      </c>
      <c r="C75" s="20" t="s">
        <v>109</v>
      </c>
      <c r="D75" s="20" t="s">
        <v>109</v>
      </c>
      <c r="E75" s="20" t="s">
        <v>87</v>
      </c>
      <c r="F75" s="20" t="s">
        <v>87</v>
      </c>
      <c r="G75" s="23" t="s">
        <v>185</v>
      </c>
      <c r="H75" s="31">
        <f>H76</f>
        <v>2578</v>
      </c>
      <c r="I75" s="31"/>
      <c r="J75" s="50">
        <f t="shared" si="1"/>
        <v>2578</v>
      </c>
      <c r="K75" s="54"/>
      <c r="L75" s="14">
        <f t="shared" si="8"/>
        <v>2578</v>
      </c>
      <c r="M75" s="55"/>
      <c r="N75" s="14">
        <f t="shared" si="5"/>
        <v>2578</v>
      </c>
      <c r="O75" s="54"/>
      <c r="P75" s="14">
        <f t="shared" si="3"/>
        <v>2578</v>
      </c>
      <c r="Q75" s="54">
        <f>Q76</f>
        <v>1.1</v>
      </c>
      <c r="R75" s="14">
        <f>R76</f>
        <v>2579.1</v>
      </c>
      <c r="S75" s="14">
        <f>S76</f>
        <v>1815.4</v>
      </c>
      <c r="T75" s="14">
        <f t="shared" si="4"/>
        <v>70.38889535109148</v>
      </c>
    </row>
    <row r="76" spans="1:20" s="5" customFormat="1" ht="15" customHeight="1">
      <c r="A76" s="99" t="s">
        <v>433</v>
      </c>
      <c r="B76" s="17" t="s">
        <v>160</v>
      </c>
      <c r="C76" s="17" t="s">
        <v>109</v>
      </c>
      <c r="D76" s="17" t="s">
        <v>109</v>
      </c>
      <c r="E76" s="4" t="s">
        <v>274</v>
      </c>
      <c r="F76" s="4" t="s">
        <v>87</v>
      </c>
      <c r="G76" s="10" t="s">
        <v>275</v>
      </c>
      <c r="H76" s="18">
        <f>H77+H83+H85</f>
        <v>2578</v>
      </c>
      <c r="I76" s="18"/>
      <c r="J76" s="51">
        <f t="shared" si="1"/>
        <v>2578</v>
      </c>
      <c r="K76" s="55"/>
      <c r="L76" s="15">
        <f t="shared" si="8"/>
        <v>2578</v>
      </c>
      <c r="M76" s="55"/>
      <c r="N76" s="15">
        <f t="shared" si="5"/>
        <v>2578</v>
      </c>
      <c r="O76" s="55"/>
      <c r="P76" s="15">
        <f t="shared" si="3"/>
        <v>2578</v>
      </c>
      <c r="Q76" s="55">
        <f>Q77+Q81+Q83</f>
        <v>1.1</v>
      </c>
      <c r="R76" s="15">
        <f>R77+R81+R83+R85</f>
        <v>2579.1</v>
      </c>
      <c r="S76" s="15">
        <f>S77+S81+S83+S85</f>
        <v>1815.4</v>
      </c>
      <c r="T76" s="15">
        <f aca="true" t="shared" si="10" ref="T76:T139">S76/R76*100</f>
        <v>70.38889535109148</v>
      </c>
    </row>
    <row r="77" spans="1:20" s="5" customFormat="1" ht="25.5">
      <c r="A77" s="99" t="s">
        <v>434</v>
      </c>
      <c r="B77" s="17" t="s">
        <v>160</v>
      </c>
      <c r="C77" s="17" t="s">
        <v>109</v>
      </c>
      <c r="D77" s="17" t="s">
        <v>109</v>
      </c>
      <c r="E77" s="4" t="s">
        <v>285</v>
      </c>
      <c r="F77" s="4" t="s">
        <v>87</v>
      </c>
      <c r="G77" s="75" t="s">
        <v>286</v>
      </c>
      <c r="H77" s="18">
        <f>H78+H79+H80</f>
        <v>2311</v>
      </c>
      <c r="I77" s="18"/>
      <c r="J77" s="51">
        <f t="shared" si="1"/>
        <v>2311</v>
      </c>
      <c r="K77" s="55"/>
      <c r="L77" s="15">
        <f t="shared" si="8"/>
        <v>2311</v>
      </c>
      <c r="M77" s="55"/>
      <c r="N77" s="15">
        <f t="shared" si="5"/>
        <v>2311</v>
      </c>
      <c r="O77" s="55"/>
      <c r="P77" s="15">
        <f t="shared" si="3"/>
        <v>2311</v>
      </c>
      <c r="Q77" s="55">
        <f>Q78+Q79</f>
        <v>0</v>
      </c>
      <c r="R77" s="15">
        <f>R78+R79+R80</f>
        <v>2311</v>
      </c>
      <c r="S77" s="15">
        <f>S78+S79+S80</f>
        <v>1769.3000000000002</v>
      </c>
      <c r="T77" s="15">
        <f t="shared" si="10"/>
        <v>76.55993076590222</v>
      </c>
    </row>
    <row r="78" spans="1:20" s="5" customFormat="1" ht="12.75">
      <c r="A78" s="99" t="s">
        <v>435</v>
      </c>
      <c r="B78" s="17" t="s">
        <v>160</v>
      </c>
      <c r="C78" s="17" t="s">
        <v>109</v>
      </c>
      <c r="D78" s="17"/>
      <c r="E78" s="4" t="s">
        <v>285</v>
      </c>
      <c r="F78" s="4" t="s">
        <v>193</v>
      </c>
      <c r="G78" s="75" t="s">
        <v>235</v>
      </c>
      <c r="H78" s="18">
        <v>1363.2</v>
      </c>
      <c r="I78" s="18"/>
      <c r="J78" s="51">
        <f t="shared" si="1"/>
        <v>1363.2</v>
      </c>
      <c r="K78" s="55"/>
      <c r="L78" s="15">
        <f t="shared" si="8"/>
        <v>1363.2</v>
      </c>
      <c r="M78" s="55"/>
      <c r="N78" s="15">
        <f t="shared" si="5"/>
        <v>1363.2</v>
      </c>
      <c r="O78" s="55"/>
      <c r="P78" s="15">
        <f t="shared" si="3"/>
        <v>1363.2</v>
      </c>
      <c r="Q78" s="55">
        <v>460</v>
      </c>
      <c r="R78" s="15">
        <f>P78+Q78</f>
        <v>1823.2</v>
      </c>
      <c r="S78" s="55">
        <v>1610.4</v>
      </c>
      <c r="T78" s="15">
        <f t="shared" si="10"/>
        <v>88.32821412900395</v>
      </c>
    </row>
    <row r="79" spans="1:20" s="5" customFormat="1" ht="25.5">
      <c r="A79" s="99" t="s">
        <v>436</v>
      </c>
      <c r="B79" s="17" t="s">
        <v>160</v>
      </c>
      <c r="C79" s="17" t="s">
        <v>109</v>
      </c>
      <c r="D79" s="17" t="s">
        <v>109</v>
      </c>
      <c r="E79" s="4" t="s">
        <v>285</v>
      </c>
      <c r="F79" s="4" t="s">
        <v>226</v>
      </c>
      <c r="G79" s="76" t="s">
        <v>237</v>
      </c>
      <c r="H79" s="18">
        <v>946.7</v>
      </c>
      <c r="I79" s="18"/>
      <c r="J79" s="51">
        <f t="shared" si="1"/>
        <v>946.7</v>
      </c>
      <c r="K79" s="55"/>
      <c r="L79" s="15">
        <f t="shared" si="8"/>
        <v>946.7</v>
      </c>
      <c r="M79" s="55"/>
      <c r="N79" s="15">
        <f t="shared" si="5"/>
        <v>946.7</v>
      </c>
      <c r="O79" s="55"/>
      <c r="P79" s="15">
        <f aca="true" t="shared" si="11" ref="P79:P153">N79+O79</f>
        <v>946.7</v>
      </c>
      <c r="Q79" s="55">
        <v>-460</v>
      </c>
      <c r="R79" s="15">
        <f>P79+Q79</f>
        <v>486.70000000000005</v>
      </c>
      <c r="S79" s="55">
        <v>158.9</v>
      </c>
      <c r="T79" s="15">
        <f t="shared" si="10"/>
        <v>32.64844873638792</v>
      </c>
    </row>
    <row r="80" spans="1:20" s="5" customFormat="1" ht="12.75">
      <c r="A80" s="99" t="s">
        <v>437</v>
      </c>
      <c r="B80" s="17" t="s">
        <v>160</v>
      </c>
      <c r="C80" s="17" t="s">
        <v>109</v>
      </c>
      <c r="D80" s="17" t="s">
        <v>109</v>
      </c>
      <c r="E80" s="4" t="s">
        <v>285</v>
      </c>
      <c r="F80" s="28" t="s">
        <v>975</v>
      </c>
      <c r="G80" s="76" t="s">
        <v>976</v>
      </c>
      <c r="H80" s="18">
        <v>1.1</v>
      </c>
      <c r="I80" s="18"/>
      <c r="J80" s="51">
        <f t="shared" si="1"/>
        <v>1.1</v>
      </c>
      <c r="K80" s="55"/>
      <c r="L80" s="15">
        <f t="shared" si="8"/>
        <v>1.1</v>
      </c>
      <c r="M80" s="55"/>
      <c r="N80" s="15">
        <f aca="true" t="shared" si="12" ref="N80:N171">L80+M80</f>
        <v>1.1</v>
      </c>
      <c r="O80" s="55"/>
      <c r="P80" s="15">
        <f t="shared" si="11"/>
        <v>1.1</v>
      </c>
      <c r="Q80" s="55"/>
      <c r="R80" s="15">
        <f>P80+Q80</f>
        <v>1.1</v>
      </c>
      <c r="S80" s="55">
        <v>0</v>
      </c>
      <c r="T80" s="15">
        <f t="shared" si="10"/>
        <v>0</v>
      </c>
    </row>
    <row r="81" spans="1:20" s="5" customFormat="1" ht="12.75">
      <c r="A81" s="99" t="s">
        <v>438</v>
      </c>
      <c r="B81" s="17" t="s">
        <v>160</v>
      </c>
      <c r="C81" s="17" t="s">
        <v>109</v>
      </c>
      <c r="D81" s="17"/>
      <c r="E81" s="4" t="s">
        <v>282</v>
      </c>
      <c r="F81" s="28"/>
      <c r="G81" s="10" t="s">
        <v>178</v>
      </c>
      <c r="H81" s="18"/>
      <c r="I81" s="18"/>
      <c r="J81" s="51"/>
      <c r="K81" s="55"/>
      <c r="L81" s="15"/>
      <c r="M81" s="55"/>
      <c r="N81" s="15"/>
      <c r="O81" s="55"/>
      <c r="P81" s="15"/>
      <c r="Q81" s="55">
        <f>Q82</f>
        <v>1.1</v>
      </c>
      <c r="R81" s="15">
        <f>R82</f>
        <v>1.1</v>
      </c>
      <c r="S81" s="15">
        <f>S82</f>
        <v>1.1</v>
      </c>
      <c r="T81" s="15">
        <f t="shared" si="10"/>
        <v>100</v>
      </c>
    </row>
    <row r="82" spans="1:20" s="5" customFormat="1" ht="25.5">
      <c r="A82" s="99" t="s">
        <v>439</v>
      </c>
      <c r="B82" s="17" t="s">
        <v>160</v>
      </c>
      <c r="C82" s="17" t="s">
        <v>109</v>
      </c>
      <c r="D82" s="17"/>
      <c r="E82" s="4" t="s">
        <v>282</v>
      </c>
      <c r="F82" s="28" t="s">
        <v>226</v>
      </c>
      <c r="G82" s="76" t="s">
        <v>237</v>
      </c>
      <c r="H82" s="18"/>
      <c r="I82" s="18"/>
      <c r="J82" s="51"/>
      <c r="K82" s="55"/>
      <c r="L82" s="15"/>
      <c r="M82" s="55"/>
      <c r="N82" s="15"/>
      <c r="O82" s="55"/>
      <c r="P82" s="15"/>
      <c r="Q82" s="55">
        <v>1.1</v>
      </c>
      <c r="R82" s="15">
        <f>P82+Q82</f>
        <v>1.1</v>
      </c>
      <c r="S82" s="55">
        <v>1.1</v>
      </c>
      <c r="T82" s="15">
        <f t="shared" si="10"/>
        <v>100</v>
      </c>
    </row>
    <row r="83" spans="1:20" s="5" customFormat="1" ht="24" customHeight="1">
      <c r="A83" s="99" t="s">
        <v>440</v>
      </c>
      <c r="B83" s="17" t="s">
        <v>160</v>
      </c>
      <c r="C83" s="17" t="s">
        <v>109</v>
      </c>
      <c r="D83" s="17"/>
      <c r="E83" s="4" t="s">
        <v>295</v>
      </c>
      <c r="F83" s="4" t="s">
        <v>87</v>
      </c>
      <c r="G83" s="75" t="s">
        <v>111</v>
      </c>
      <c r="H83" s="18">
        <f>H84</f>
        <v>160</v>
      </c>
      <c r="I83" s="18"/>
      <c r="J83" s="51">
        <f t="shared" si="1"/>
        <v>160</v>
      </c>
      <c r="K83" s="55"/>
      <c r="L83" s="15">
        <f t="shared" si="8"/>
        <v>160</v>
      </c>
      <c r="M83" s="55"/>
      <c r="N83" s="15">
        <f t="shared" si="12"/>
        <v>160</v>
      </c>
      <c r="O83" s="55"/>
      <c r="P83" s="15">
        <f t="shared" si="11"/>
        <v>160</v>
      </c>
      <c r="Q83" s="55"/>
      <c r="R83" s="15">
        <f>R84</f>
        <v>160</v>
      </c>
      <c r="S83" s="15">
        <f>S84</f>
        <v>37.4</v>
      </c>
      <c r="T83" s="15">
        <f t="shared" si="10"/>
        <v>23.375</v>
      </c>
    </row>
    <row r="84" spans="1:20" s="5" customFormat="1" ht="25.5">
      <c r="A84" s="99" t="s">
        <v>441</v>
      </c>
      <c r="B84" s="17" t="s">
        <v>160</v>
      </c>
      <c r="C84" s="17" t="s">
        <v>109</v>
      </c>
      <c r="D84" s="17"/>
      <c r="E84" s="4" t="s">
        <v>295</v>
      </c>
      <c r="F84" s="4" t="s">
        <v>226</v>
      </c>
      <c r="G84" s="76" t="s">
        <v>237</v>
      </c>
      <c r="H84" s="18">
        <v>160</v>
      </c>
      <c r="I84" s="18"/>
      <c r="J84" s="51">
        <f t="shared" si="1"/>
        <v>160</v>
      </c>
      <c r="K84" s="55"/>
      <c r="L84" s="15">
        <f aca="true" t="shared" si="13" ref="L84:L181">J84+K84</f>
        <v>160</v>
      </c>
      <c r="M84" s="54"/>
      <c r="N84" s="15">
        <f t="shared" si="12"/>
        <v>160</v>
      </c>
      <c r="O84" s="55"/>
      <c r="P84" s="15">
        <f t="shared" si="11"/>
        <v>160</v>
      </c>
      <c r="Q84" s="55"/>
      <c r="R84" s="15">
        <f>P84+Q84</f>
        <v>160</v>
      </c>
      <c r="S84" s="55">
        <v>37.4</v>
      </c>
      <c r="T84" s="15">
        <f t="shared" si="10"/>
        <v>23.375</v>
      </c>
    </row>
    <row r="85" spans="1:20" s="5" customFormat="1" ht="12.75">
      <c r="A85" s="99" t="s">
        <v>442</v>
      </c>
      <c r="B85" s="17" t="s">
        <v>160</v>
      </c>
      <c r="C85" s="17" t="s">
        <v>109</v>
      </c>
      <c r="D85" s="17"/>
      <c r="E85" s="4" t="s">
        <v>296</v>
      </c>
      <c r="F85" s="4" t="s">
        <v>87</v>
      </c>
      <c r="G85" s="75" t="s">
        <v>112</v>
      </c>
      <c r="H85" s="18">
        <f>H86</f>
        <v>107</v>
      </c>
      <c r="I85" s="18"/>
      <c r="J85" s="51">
        <f aca="true" t="shared" si="14" ref="J85:J182">SUM(H85+I85)</f>
        <v>107</v>
      </c>
      <c r="K85" s="55"/>
      <c r="L85" s="15">
        <f t="shared" si="13"/>
        <v>107</v>
      </c>
      <c r="M85" s="55"/>
      <c r="N85" s="15">
        <f t="shared" si="12"/>
        <v>107</v>
      </c>
      <c r="O85" s="55"/>
      <c r="P85" s="15">
        <f t="shared" si="11"/>
        <v>107</v>
      </c>
      <c r="Q85" s="55"/>
      <c r="R85" s="15">
        <f>R86</f>
        <v>107</v>
      </c>
      <c r="S85" s="15">
        <f>S86</f>
        <v>7.6</v>
      </c>
      <c r="T85" s="15">
        <f t="shared" si="10"/>
        <v>7.102803738317756</v>
      </c>
    </row>
    <row r="86" spans="1:20" s="5" customFormat="1" ht="25.5">
      <c r="A86" s="99" t="s">
        <v>443</v>
      </c>
      <c r="B86" s="17" t="s">
        <v>160</v>
      </c>
      <c r="C86" s="17" t="s">
        <v>109</v>
      </c>
      <c r="D86" s="17"/>
      <c r="E86" s="4" t="s">
        <v>296</v>
      </c>
      <c r="F86" s="4" t="s">
        <v>226</v>
      </c>
      <c r="G86" s="76" t="s">
        <v>237</v>
      </c>
      <c r="H86" s="18">
        <v>107</v>
      </c>
      <c r="I86" s="18"/>
      <c r="J86" s="51">
        <f t="shared" si="14"/>
        <v>107</v>
      </c>
      <c r="K86" s="55"/>
      <c r="L86" s="15">
        <f t="shared" si="13"/>
        <v>107</v>
      </c>
      <c r="M86" s="55"/>
      <c r="N86" s="15">
        <f t="shared" si="12"/>
        <v>107</v>
      </c>
      <c r="O86" s="55"/>
      <c r="P86" s="15">
        <f t="shared" si="11"/>
        <v>107</v>
      </c>
      <c r="Q86" s="55"/>
      <c r="R86" s="15">
        <f>P86+Q86</f>
        <v>107</v>
      </c>
      <c r="S86" s="55">
        <v>7.6</v>
      </c>
      <c r="T86" s="15">
        <f t="shared" si="10"/>
        <v>7.102803738317756</v>
      </c>
    </row>
    <row r="87" spans="1:20" s="3" customFormat="1" ht="12.75">
      <c r="A87" s="99" t="s">
        <v>444</v>
      </c>
      <c r="B87" s="20" t="s">
        <v>160</v>
      </c>
      <c r="C87" s="20" t="s">
        <v>149</v>
      </c>
      <c r="D87" s="20" t="s">
        <v>149</v>
      </c>
      <c r="E87" s="20" t="s">
        <v>87</v>
      </c>
      <c r="F87" s="20" t="s">
        <v>87</v>
      </c>
      <c r="G87" s="23" t="s">
        <v>64</v>
      </c>
      <c r="H87" s="31">
        <f>H88+H92</f>
        <v>6438.000000000001</v>
      </c>
      <c r="I87" s="31"/>
      <c r="J87" s="50">
        <f t="shared" si="14"/>
        <v>6438.000000000001</v>
      </c>
      <c r="K87" s="54">
        <f>K88+K91</f>
        <v>0</v>
      </c>
      <c r="L87" s="14">
        <f t="shared" si="13"/>
        <v>6438.000000000001</v>
      </c>
      <c r="M87" s="55"/>
      <c r="N87" s="14">
        <f t="shared" si="12"/>
        <v>6438.000000000001</v>
      </c>
      <c r="O87" s="54"/>
      <c r="P87" s="14">
        <f t="shared" si="11"/>
        <v>6438.000000000001</v>
      </c>
      <c r="Q87" s="54">
        <f>Q88+Q91</f>
        <v>-352.4</v>
      </c>
      <c r="R87" s="14">
        <f>R88+R91</f>
        <v>6085.6</v>
      </c>
      <c r="S87" s="14">
        <f>S88+S91</f>
        <v>5598.799999999999</v>
      </c>
      <c r="T87" s="14">
        <f t="shared" si="10"/>
        <v>92.00078874720651</v>
      </c>
    </row>
    <row r="88" spans="1:20" s="5" customFormat="1" ht="38.25">
      <c r="A88" s="99" t="s">
        <v>445</v>
      </c>
      <c r="B88" s="17" t="s">
        <v>160</v>
      </c>
      <c r="C88" s="17" t="s">
        <v>149</v>
      </c>
      <c r="D88" s="17" t="s">
        <v>149</v>
      </c>
      <c r="E88" s="4" t="s">
        <v>348</v>
      </c>
      <c r="F88" s="4"/>
      <c r="G88" s="76" t="s">
        <v>300</v>
      </c>
      <c r="H88" s="43">
        <f>H89</f>
        <v>1738</v>
      </c>
      <c r="I88" s="43"/>
      <c r="J88" s="51">
        <f t="shared" si="14"/>
        <v>1738</v>
      </c>
      <c r="K88" s="55">
        <f>K89+K90</f>
        <v>0</v>
      </c>
      <c r="L88" s="15">
        <f t="shared" si="13"/>
        <v>1738</v>
      </c>
      <c r="M88" s="55"/>
      <c r="N88" s="15">
        <f t="shared" si="12"/>
        <v>1738</v>
      </c>
      <c r="O88" s="55"/>
      <c r="P88" s="15">
        <f t="shared" si="11"/>
        <v>1738</v>
      </c>
      <c r="Q88" s="55">
        <f>Q89+Q90</f>
        <v>-352.4</v>
      </c>
      <c r="R88" s="15">
        <f>R89+R90</f>
        <v>1385.6</v>
      </c>
      <c r="S88" s="15">
        <f>S89+S90</f>
        <v>1016.0999999999999</v>
      </c>
      <c r="T88" s="15">
        <f t="shared" si="10"/>
        <v>73.33285219399538</v>
      </c>
    </row>
    <row r="89" spans="1:20" s="5" customFormat="1" ht="25.5">
      <c r="A89" s="99" t="s">
        <v>446</v>
      </c>
      <c r="B89" s="17" t="s">
        <v>160</v>
      </c>
      <c r="C89" s="17" t="s">
        <v>149</v>
      </c>
      <c r="D89" s="17"/>
      <c r="E89" s="4" t="s">
        <v>348</v>
      </c>
      <c r="F89" s="4" t="s">
        <v>226</v>
      </c>
      <c r="G89" s="76" t="s">
        <v>237</v>
      </c>
      <c r="H89" s="43">
        <v>1738</v>
      </c>
      <c r="I89" s="43"/>
      <c r="J89" s="51">
        <f t="shared" si="14"/>
        <v>1738</v>
      </c>
      <c r="K89" s="55">
        <v>-298</v>
      </c>
      <c r="L89" s="15">
        <f t="shared" si="13"/>
        <v>1440</v>
      </c>
      <c r="M89" s="55"/>
      <c r="N89" s="15">
        <f t="shared" si="12"/>
        <v>1440</v>
      </c>
      <c r="O89" s="55"/>
      <c r="P89" s="15">
        <f t="shared" si="11"/>
        <v>1440</v>
      </c>
      <c r="Q89" s="55">
        <v>-323.4</v>
      </c>
      <c r="R89" s="15">
        <f>P89+Q89</f>
        <v>1116.6</v>
      </c>
      <c r="S89" s="55">
        <v>747.3</v>
      </c>
      <c r="T89" s="15">
        <f t="shared" si="10"/>
        <v>66.9263836646964</v>
      </c>
    </row>
    <row r="90" spans="1:20" s="5" customFormat="1" ht="25.5" customHeight="1">
      <c r="A90" s="99" t="s">
        <v>447</v>
      </c>
      <c r="B90" s="17" t="s">
        <v>160</v>
      </c>
      <c r="C90" s="17" t="s">
        <v>149</v>
      </c>
      <c r="D90" s="17"/>
      <c r="E90" s="4" t="s">
        <v>348</v>
      </c>
      <c r="F90" s="17" t="s">
        <v>810</v>
      </c>
      <c r="G90" s="79" t="s">
        <v>809</v>
      </c>
      <c r="H90" s="43"/>
      <c r="I90" s="43"/>
      <c r="J90" s="51">
        <v>0</v>
      </c>
      <c r="K90" s="55">
        <v>298</v>
      </c>
      <c r="L90" s="15">
        <f t="shared" si="13"/>
        <v>298</v>
      </c>
      <c r="M90" s="55"/>
      <c r="N90" s="15">
        <f t="shared" si="12"/>
        <v>298</v>
      </c>
      <c r="O90" s="55"/>
      <c r="P90" s="15">
        <f t="shared" si="11"/>
        <v>298</v>
      </c>
      <c r="Q90" s="55">
        <v>-29</v>
      </c>
      <c r="R90" s="15">
        <f>P90+Q90</f>
        <v>269</v>
      </c>
      <c r="S90" s="55">
        <v>268.8</v>
      </c>
      <c r="T90" s="15">
        <f t="shared" si="10"/>
        <v>99.92565055762083</v>
      </c>
    </row>
    <row r="91" spans="1:20" s="5" customFormat="1" ht="12.75">
      <c r="A91" s="99" t="s">
        <v>911</v>
      </c>
      <c r="B91" s="17" t="s">
        <v>160</v>
      </c>
      <c r="C91" s="17" t="s">
        <v>149</v>
      </c>
      <c r="D91" s="17"/>
      <c r="E91" s="4" t="s">
        <v>274</v>
      </c>
      <c r="F91" s="4" t="s">
        <v>87</v>
      </c>
      <c r="G91" s="75" t="s">
        <v>275</v>
      </c>
      <c r="H91" s="43">
        <f>H92</f>
        <v>4700.000000000001</v>
      </c>
      <c r="I91" s="43"/>
      <c r="J91" s="51">
        <f t="shared" si="14"/>
        <v>4700.000000000001</v>
      </c>
      <c r="K91" s="55"/>
      <c r="L91" s="15">
        <f t="shared" si="13"/>
        <v>4700.000000000001</v>
      </c>
      <c r="M91" s="55"/>
      <c r="N91" s="15">
        <f t="shared" si="12"/>
        <v>4700.000000000001</v>
      </c>
      <c r="O91" s="55"/>
      <c r="P91" s="15">
        <f t="shared" si="11"/>
        <v>4700.000000000001</v>
      </c>
      <c r="Q91" s="55"/>
      <c r="R91" s="15">
        <f>R92</f>
        <v>4700.000000000001</v>
      </c>
      <c r="S91" s="15">
        <f>S92</f>
        <v>4582.7</v>
      </c>
      <c r="T91" s="15">
        <f t="shared" si="10"/>
        <v>97.50425531914891</v>
      </c>
    </row>
    <row r="92" spans="1:20" s="5" customFormat="1" ht="38.25">
      <c r="A92" s="99" t="s">
        <v>912</v>
      </c>
      <c r="B92" s="17" t="s">
        <v>160</v>
      </c>
      <c r="C92" s="17" t="s">
        <v>149</v>
      </c>
      <c r="D92" s="17"/>
      <c r="E92" s="4" t="s">
        <v>301</v>
      </c>
      <c r="F92" s="4" t="s">
        <v>87</v>
      </c>
      <c r="G92" s="75" t="s">
        <v>302</v>
      </c>
      <c r="H92" s="43">
        <f>H93+H94+H95</f>
        <v>4700.000000000001</v>
      </c>
      <c r="I92" s="43"/>
      <c r="J92" s="51">
        <f t="shared" si="14"/>
        <v>4700.000000000001</v>
      </c>
      <c r="K92" s="55"/>
      <c r="L92" s="15">
        <f t="shared" si="13"/>
        <v>4700.000000000001</v>
      </c>
      <c r="M92" s="55"/>
      <c r="N92" s="15">
        <f t="shared" si="12"/>
        <v>4700.000000000001</v>
      </c>
      <c r="O92" s="55"/>
      <c r="P92" s="15">
        <f t="shared" si="11"/>
        <v>4700.000000000001</v>
      </c>
      <c r="Q92" s="55"/>
      <c r="R92" s="15">
        <f>R93+R94+R95</f>
        <v>4700.000000000001</v>
      </c>
      <c r="S92" s="15">
        <f>S93+S94+S95</f>
        <v>4582.7</v>
      </c>
      <c r="T92" s="15">
        <f t="shared" si="10"/>
        <v>97.50425531914891</v>
      </c>
    </row>
    <row r="93" spans="1:20" s="5" customFormat="1" ht="12.75">
      <c r="A93" s="99" t="s">
        <v>913</v>
      </c>
      <c r="B93" s="17" t="s">
        <v>160</v>
      </c>
      <c r="C93" s="17" t="s">
        <v>149</v>
      </c>
      <c r="D93" s="17"/>
      <c r="E93" s="4" t="s">
        <v>301</v>
      </c>
      <c r="F93" s="4" t="s">
        <v>193</v>
      </c>
      <c r="G93" s="75" t="s">
        <v>235</v>
      </c>
      <c r="H93" s="43">
        <v>4251.8</v>
      </c>
      <c r="I93" s="43"/>
      <c r="J93" s="51">
        <f t="shared" si="14"/>
        <v>4251.8</v>
      </c>
      <c r="K93" s="55"/>
      <c r="L93" s="15">
        <f t="shared" si="13"/>
        <v>4251.8</v>
      </c>
      <c r="M93" s="54"/>
      <c r="N93" s="15">
        <f t="shared" si="12"/>
        <v>4251.8</v>
      </c>
      <c r="O93" s="55"/>
      <c r="P93" s="15">
        <f t="shared" si="11"/>
        <v>4251.8</v>
      </c>
      <c r="Q93" s="55"/>
      <c r="R93" s="15">
        <f>P93+Q93</f>
        <v>4251.8</v>
      </c>
      <c r="S93" s="55">
        <v>4213.5</v>
      </c>
      <c r="T93" s="15">
        <f t="shared" si="10"/>
        <v>99.0992050425702</v>
      </c>
    </row>
    <row r="94" spans="1:20" s="5" customFormat="1" ht="25.5">
      <c r="A94" s="99" t="s">
        <v>448</v>
      </c>
      <c r="B94" s="17" t="s">
        <v>160</v>
      </c>
      <c r="C94" s="17" t="s">
        <v>149</v>
      </c>
      <c r="D94" s="17"/>
      <c r="E94" s="4" t="s">
        <v>301</v>
      </c>
      <c r="F94" s="4" t="s">
        <v>226</v>
      </c>
      <c r="G94" s="76" t="s">
        <v>237</v>
      </c>
      <c r="H94" s="43">
        <v>447.1</v>
      </c>
      <c r="I94" s="43"/>
      <c r="J94" s="51">
        <f t="shared" si="14"/>
        <v>447.1</v>
      </c>
      <c r="K94" s="55"/>
      <c r="L94" s="15">
        <f t="shared" si="13"/>
        <v>447.1</v>
      </c>
      <c r="M94" s="55"/>
      <c r="N94" s="15">
        <f t="shared" si="12"/>
        <v>447.1</v>
      </c>
      <c r="O94" s="55"/>
      <c r="P94" s="15">
        <f t="shared" si="11"/>
        <v>447.1</v>
      </c>
      <c r="Q94" s="55"/>
      <c r="R94" s="15">
        <f>P94+Q94</f>
        <v>447.1</v>
      </c>
      <c r="S94" s="55">
        <v>369.2</v>
      </c>
      <c r="T94" s="15">
        <f t="shared" si="10"/>
        <v>82.57660478640125</v>
      </c>
    </row>
    <row r="95" spans="1:20" s="5" customFormat="1" ht="12.75">
      <c r="A95" s="99" t="s">
        <v>449</v>
      </c>
      <c r="B95" s="17" t="s">
        <v>160</v>
      </c>
      <c r="C95" s="17" t="s">
        <v>149</v>
      </c>
      <c r="D95" s="17"/>
      <c r="E95" s="4" t="s">
        <v>301</v>
      </c>
      <c r="F95" s="28" t="s">
        <v>975</v>
      </c>
      <c r="G95" s="76" t="s">
        <v>976</v>
      </c>
      <c r="H95" s="43">
        <v>1.1</v>
      </c>
      <c r="I95" s="43"/>
      <c r="J95" s="51">
        <f t="shared" si="14"/>
        <v>1.1</v>
      </c>
      <c r="K95" s="55"/>
      <c r="L95" s="15">
        <f t="shared" si="13"/>
        <v>1.1</v>
      </c>
      <c r="M95" s="55"/>
      <c r="N95" s="15">
        <f t="shared" si="12"/>
        <v>1.1</v>
      </c>
      <c r="O95" s="55"/>
      <c r="P95" s="15">
        <f t="shared" si="11"/>
        <v>1.1</v>
      </c>
      <c r="Q95" s="55"/>
      <c r="R95" s="15">
        <f>P95+Q95</f>
        <v>1.1</v>
      </c>
      <c r="S95" s="55">
        <v>0</v>
      </c>
      <c r="T95" s="15">
        <f t="shared" si="10"/>
        <v>0</v>
      </c>
    </row>
    <row r="96" spans="1:20" s="3" customFormat="1" ht="12.75">
      <c r="A96" s="99" t="s">
        <v>999</v>
      </c>
      <c r="B96" s="20" t="s">
        <v>160</v>
      </c>
      <c r="C96" s="20" t="s">
        <v>113</v>
      </c>
      <c r="D96" s="20" t="s">
        <v>113</v>
      </c>
      <c r="E96" s="20" t="s">
        <v>87</v>
      </c>
      <c r="F96" s="20" t="s">
        <v>87</v>
      </c>
      <c r="G96" s="23" t="s">
        <v>114</v>
      </c>
      <c r="H96" s="31">
        <f>SUM(H97+H100+H103+H107+H114+H118)</f>
        <v>61033</v>
      </c>
      <c r="I96" s="31"/>
      <c r="J96" s="50">
        <f t="shared" si="14"/>
        <v>61033</v>
      </c>
      <c r="K96" s="54">
        <f>SUM(K97+K100+K103+K107+K114+K118)</f>
        <v>96</v>
      </c>
      <c r="L96" s="14">
        <f t="shared" si="13"/>
        <v>61129</v>
      </c>
      <c r="M96" s="54">
        <f>SUM(M97+M100+M103+M107+M114+M118)</f>
        <v>4140</v>
      </c>
      <c r="N96" s="14">
        <f t="shared" si="12"/>
        <v>65269</v>
      </c>
      <c r="O96" s="54">
        <f>SUM(O97+O100+O103+O107+O114+O118)</f>
        <v>158.6</v>
      </c>
      <c r="P96" s="14">
        <f t="shared" si="11"/>
        <v>65427.6</v>
      </c>
      <c r="Q96" s="54">
        <f>SUM(Q97+Q100+Q103+Q107+Q114+Q118)</f>
        <v>-661.3</v>
      </c>
      <c r="R96" s="14">
        <f>R97+R100+R103+R107+R114+R118</f>
        <v>64766.299999999996</v>
      </c>
      <c r="S96" s="14">
        <f>S97+S100+S103+S107+S114+S118</f>
        <v>49157.7</v>
      </c>
      <c r="T96" s="14">
        <f t="shared" si="10"/>
        <v>75.90012089620683</v>
      </c>
    </row>
    <row r="97" spans="1:20" s="3" customFormat="1" ht="12.75">
      <c r="A97" s="99" t="s">
        <v>1000</v>
      </c>
      <c r="B97" s="20" t="s">
        <v>160</v>
      </c>
      <c r="C97" s="20" t="s">
        <v>115</v>
      </c>
      <c r="D97" s="20" t="s">
        <v>115</v>
      </c>
      <c r="E97" s="20" t="s">
        <v>87</v>
      </c>
      <c r="F97" s="20" t="s">
        <v>87</v>
      </c>
      <c r="G97" s="23" t="s">
        <v>116</v>
      </c>
      <c r="H97" s="31">
        <f>H98</f>
        <v>200</v>
      </c>
      <c r="I97" s="31"/>
      <c r="J97" s="50">
        <f t="shared" si="14"/>
        <v>200</v>
      </c>
      <c r="K97" s="54"/>
      <c r="L97" s="14">
        <f t="shared" si="13"/>
        <v>200</v>
      </c>
      <c r="M97" s="55"/>
      <c r="N97" s="14">
        <f t="shared" si="12"/>
        <v>200</v>
      </c>
      <c r="O97" s="54"/>
      <c r="P97" s="14">
        <f t="shared" si="11"/>
        <v>200</v>
      </c>
      <c r="Q97" s="54"/>
      <c r="R97" s="14">
        <f>R98</f>
        <v>200</v>
      </c>
      <c r="S97" s="14">
        <f>S98</f>
        <v>200</v>
      </c>
      <c r="T97" s="14">
        <f t="shared" si="10"/>
        <v>100</v>
      </c>
    </row>
    <row r="98" spans="1:20" s="5" customFormat="1" ht="38.25">
      <c r="A98" s="99" t="s">
        <v>1001</v>
      </c>
      <c r="B98" s="17" t="s">
        <v>160</v>
      </c>
      <c r="C98" s="17" t="s">
        <v>115</v>
      </c>
      <c r="D98" s="17" t="s">
        <v>115</v>
      </c>
      <c r="E98" s="17" t="s">
        <v>338</v>
      </c>
      <c r="F98" s="17"/>
      <c r="G98" s="81" t="s">
        <v>320</v>
      </c>
      <c r="H98" s="18">
        <f>H99</f>
        <v>200</v>
      </c>
      <c r="I98" s="18"/>
      <c r="J98" s="51">
        <f t="shared" si="14"/>
        <v>200</v>
      </c>
      <c r="K98" s="55"/>
      <c r="L98" s="15">
        <f t="shared" si="13"/>
        <v>200</v>
      </c>
      <c r="M98" s="55"/>
      <c r="N98" s="15">
        <f t="shared" si="12"/>
        <v>200</v>
      </c>
      <c r="O98" s="55"/>
      <c r="P98" s="15">
        <f t="shared" si="11"/>
        <v>200</v>
      </c>
      <c r="Q98" s="55"/>
      <c r="R98" s="15">
        <f>R99</f>
        <v>200</v>
      </c>
      <c r="S98" s="15">
        <f>S99</f>
        <v>200</v>
      </c>
      <c r="T98" s="15">
        <f t="shared" si="10"/>
        <v>100</v>
      </c>
    </row>
    <row r="99" spans="1:20" s="5" customFormat="1" ht="25.5">
      <c r="A99" s="99" t="s">
        <v>450</v>
      </c>
      <c r="B99" s="17" t="s">
        <v>160</v>
      </c>
      <c r="C99" s="17" t="s">
        <v>115</v>
      </c>
      <c r="D99" s="17" t="s">
        <v>115</v>
      </c>
      <c r="E99" s="17" t="s">
        <v>338</v>
      </c>
      <c r="F99" s="4" t="s">
        <v>226</v>
      </c>
      <c r="G99" s="76" t="s">
        <v>237</v>
      </c>
      <c r="H99" s="18">
        <v>200</v>
      </c>
      <c r="I99" s="18"/>
      <c r="J99" s="51">
        <f t="shared" si="14"/>
        <v>200</v>
      </c>
      <c r="K99" s="55"/>
      <c r="L99" s="15">
        <f t="shared" si="13"/>
        <v>200</v>
      </c>
      <c r="M99" s="55"/>
      <c r="N99" s="15">
        <f t="shared" si="12"/>
        <v>200</v>
      </c>
      <c r="O99" s="55"/>
      <c r="P99" s="15">
        <f t="shared" si="11"/>
        <v>200</v>
      </c>
      <c r="Q99" s="55"/>
      <c r="R99" s="15">
        <f>P99+Q99</f>
        <v>200</v>
      </c>
      <c r="S99" s="15">
        <v>200</v>
      </c>
      <c r="T99" s="15">
        <f t="shared" si="10"/>
        <v>100</v>
      </c>
    </row>
    <row r="100" spans="1:20" s="5" customFormat="1" ht="12.75">
      <c r="A100" s="99" t="s">
        <v>451</v>
      </c>
      <c r="B100" s="20" t="s">
        <v>160</v>
      </c>
      <c r="C100" s="20" t="s">
        <v>199</v>
      </c>
      <c r="D100" s="17"/>
      <c r="E100" s="17"/>
      <c r="F100" s="17"/>
      <c r="G100" s="34" t="s">
        <v>200</v>
      </c>
      <c r="H100" s="31">
        <f>H101</f>
        <v>798</v>
      </c>
      <c r="I100" s="31"/>
      <c r="J100" s="50">
        <f t="shared" si="14"/>
        <v>798</v>
      </c>
      <c r="K100" s="55"/>
      <c r="L100" s="14">
        <f t="shared" si="13"/>
        <v>798</v>
      </c>
      <c r="M100" s="55"/>
      <c r="N100" s="14">
        <f t="shared" si="12"/>
        <v>798</v>
      </c>
      <c r="O100" s="55"/>
      <c r="P100" s="14">
        <f t="shared" si="11"/>
        <v>798</v>
      </c>
      <c r="Q100" s="54">
        <f>SUM(Q101)</f>
        <v>-82.7</v>
      </c>
      <c r="R100" s="14">
        <f>R101</f>
        <v>715.3</v>
      </c>
      <c r="S100" s="14">
        <f>S101</f>
        <v>536.7</v>
      </c>
      <c r="T100" s="14">
        <f t="shared" si="10"/>
        <v>75.03145533342655</v>
      </c>
    </row>
    <row r="101" spans="1:20" s="5" customFormat="1" ht="39.75" customHeight="1">
      <c r="A101" s="99" t="s">
        <v>452</v>
      </c>
      <c r="B101" s="17" t="s">
        <v>160</v>
      </c>
      <c r="C101" s="17" t="s">
        <v>199</v>
      </c>
      <c r="D101" s="17"/>
      <c r="E101" s="4" t="s">
        <v>339</v>
      </c>
      <c r="F101" s="4"/>
      <c r="G101" s="81" t="s">
        <v>319</v>
      </c>
      <c r="H101" s="18">
        <f>SUM(H102)</f>
        <v>798</v>
      </c>
      <c r="I101" s="18"/>
      <c r="J101" s="51">
        <f t="shared" si="14"/>
        <v>798</v>
      </c>
      <c r="K101" s="55"/>
      <c r="L101" s="15">
        <f t="shared" si="13"/>
        <v>798</v>
      </c>
      <c r="M101" s="55"/>
      <c r="N101" s="15">
        <f t="shared" si="12"/>
        <v>798</v>
      </c>
      <c r="O101" s="55"/>
      <c r="P101" s="15">
        <f t="shared" si="11"/>
        <v>798</v>
      </c>
      <c r="Q101" s="55">
        <f>SUM(Q102)</f>
        <v>-82.7</v>
      </c>
      <c r="R101" s="15">
        <f>R102</f>
        <v>715.3</v>
      </c>
      <c r="S101" s="15">
        <f>S102</f>
        <v>536.7</v>
      </c>
      <c r="T101" s="15">
        <f t="shared" si="10"/>
        <v>75.03145533342655</v>
      </c>
    </row>
    <row r="102" spans="1:20" s="5" customFormat="1" ht="25.5">
      <c r="A102" s="99" t="s">
        <v>453</v>
      </c>
      <c r="B102" s="17" t="s">
        <v>160</v>
      </c>
      <c r="C102" s="17" t="s">
        <v>199</v>
      </c>
      <c r="D102" s="17"/>
      <c r="E102" s="4" t="s">
        <v>339</v>
      </c>
      <c r="F102" s="4" t="s">
        <v>226</v>
      </c>
      <c r="G102" s="76" t="s">
        <v>237</v>
      </c>
      <c r="H102" s="18">
        <v>798</v>
      </c>
      <c r="I102" s="18"/>
      <c r="J102" s="51">
        <f t="shared" si="14"/>
        <v>798</v>
      </c>
      <c r="K102" s="55"/>
      <c r="L102" s="15">
        <f t="shared" si="13"/>
        <v>798</v>
      </c>
      <c r="M102" s="55"/>
      <c r="N102" s="15">
        <f t="shared" si="12"/>
        <v>798</v>
      </c>
      <c r="O102" s="55"/>
      <c r="P102" s="15">
        <f t="shared" si="11"/>
        <v>798</v>
      </c>
      <c r="Q102" s="55">
        <v>-82.7</v>
      </c>
      <c r="R102" s="15">
        <f>P102+Q102</f>
        <v>715.3</v>
      </c>
      <c r="S102" s="55">
        <v>536.7</v>
      </c>
      <c r="T102" s="15">
        <f t="shared" si="10"/>
        <v>75.03145533342655</v>
      </c>
    </row>
    <row r="103" spans="1:20" s="5" customFormat="1" ht="12.75">
      <c r="A103" s="99" t="s">
        <v>454</v>
      </c>
      <c r="B103" s="20" t="s">
        <v>160</v>
      </c>
      <c r="C103" s="20" t="s">
        <v>124</v>
      </c>
      <c r="D103" s="17" t="s">
        <v>124</v>
      </c>
      <c r="E103" s="17" t="s">
        <v>87</v>
      </c>
      <c r="F103" s="17" t="s">
        <v>87</v>
      </c>
      <c r="G103" s="23" t="s">
        <v>125</v>
      </c>
      <c r="H103" s="31">
        <f>H104</f>
        <v>1657</v>
      </c>
      <c r="I103" s="31"/>
      <c r="J103" s="50">
        <f t="shared" si="14"/>
        <v>1657</v>
      </c>
      <c r="K103" s="55"/>
      <c r="L103" s="14">
        <f t="shared" si="13"/>
        <v>1657</v>
      </c>
      <c r="M103" s="55"/>
      <c r="N103" s="14">
        <f t="shared" si="12"/>
        <v>1657</v>
      </c>
      <c r="O103" s="55"/>
      <c r="P103" s="14">
        <f t="shared" si="11"/>
        <v>1657</v>
      </c>
      <c r="Q103" s="54">
        <f>SUM(Q104)</f>
        <v>111.4</v>
      </c>
      <c r="R103" s="14">
        <f aca="true" t="shared" si="15" ref="R103:S105">R104</f>
        <v>1768.4</v>
      </c>
      <c r="S103" s="14">
        <f t="shared" si="15"/>
        <v>1656</v>
      </c>
      <c r="T103" s="14">
        <f t="shared" si="10"/>
        <v>93.64397195204704</v>
      </c>
    </row>
    <row r="104" spans="1:20" s="5" customFormat="1" ht="12.75">
      <c r="A104" s="99" t="s">
        <v>455</v>
      </c>
      <c r="B104" s="17" t="s">
        <v>160</v>
      </c>
      <c r="C104" s="17" t="s">
        <v>124</v>
      </c>
      <c r="D104" s="17" t="s">
        <v>124</v>
      </c>
      <c r="E104" s="4" t="s">
        <v>274</v>
      </c>
      <c r="F104" s="4" t="s">
        <v>87</v>
      </c>
      <c r="G104" s="10" t="s">
        <v>275</v>
      </c>
      <c r="H104" s="18">
        <f>H105</f>
        <v>1657</v>
      </c>
      <c r="I104" s="18"/>
      <c r="J104" s="51">
        <f t="shared" si="14"/>
        <v>1657</v>
      </c>
      <c r="K104" s="55"/>
      <c r="L104" s="15">
        <f t="shared" si="13"/>
        <v>1657</v>
      </c>
      <c r="M104" s="55"/>
      <c r="N104" s="15">
        <f t="shared" si="12"/>
        <v>1657</v>
      </c>
      <c r="O104" s="55"/>
      <c r="P104" s="15">
        <f t="shared" si="11"/>
        <v>1657</v>
      </c>
      <c r="Q104" s="55">
        <f>SUM(Q105)</f>
        <v>111.4</v>
      </c>
      <c r="R104" s="15">
        <f t="shared" si="15"/>
        <v>1768.4</v>
      </c>
      <c r="S104" s="15">
        <f t="shared" si="15"/>
        <v>1656</v>
      </c>
      <c r="T104" s="15">
        <f t="shared" si="10"/>
        <v>93.64397195204704</v>
      </c>
    </row>
    <row r="105" spans="1:20" s="5" customFormat="1" ht="25.5">
      <c r="A105" s="99" t="s">
        <v>456</v>
      </c>
      <c r="B105" s="17" t="s">
        <v>160</v>
      </c>
      <c r="C105" s="17" t="s">
        <v>124</v>
      </c>
      <c r="D105" s="17" t="s">
        <v>124</v>
      </c>
      <c r="E105" s="4" t="s">
        <v>316</v>
      </c>
      <c r="F105" s="4"/>
      <c r="G105" s="75" t="s">
        <v>317</v>
      </c>
      <c r="H105" s="18">
        <f>SUM(H106)</f>
        <v>1657</v>
      </c>
      <c r="I105" s="18"/>
      <c r="J105" s="51">
        <f t="shared" si="14"/>
        <v>1657</v>
      </c>
      <c r="K105" s="55"/>
      <c r="L105" s="15">
        <f t="shared" si="13"/>
        <v>1657</v>
      </c>
      <c r="M105" s="55"/>
      <c r="N105" s="15">
        <f t="shared" si="12"/>
        <v>1657</v>
      </c>
      <c r="O105" s="55"/>
      <c r="P105" s="15">
        <f t="shared" si="11"/>
        <v>1657</v>
      </c>
      <c r="Q105" s="55">
        <f>SUM(Q106)</f>
        <v>111.4</v>
      </c>
      <c r="R105" s="15">
        <f t="shared" si="15"/>
        <v>1768.4</v>
      </c>
      <c r="S105" s="15">
        <f t="shared" si="15"/>
        <v>1656</v>
      </c>
      <c r="T105" s="15">
        <f t="shared" si="10"/>
        <v>93.64397195204704</v>
      </c>
    </row>
    <row r="106" spans="1:20" s="5" customFormat="1" ht="38.25">
      <c r="A106" s="99" t="s">
        <v>457</v>
      </c>
      <c r="B106" s="17" t="s">
        <v>160</v>
      </c>
      <c r="C106" s="17" t="s">
        <v>124</v>
      </c>
      <c r="D106" s="17" t="s">
        <v>124</v>
      </c>
      <c r="E106" s="4" t="s">
        <v>316</v>
      </c>
      <c r="F106" s="4" t="s">
        <v>198</v>
      </c>
      <c r="G106" s="78" t="s">
        <v>318</v>
      </c>
      <c r="H106" s="18">
        <v>1657</v>
      </c>
      <c r="I106" s="18"/>
      <c r="J106" s="51">
        <f t="shared" si="14"/>
        <v>1657</v>
      </c>
      <c r="K106" s="55"/>
      <c r="L106" s="15">
        <f t="shared" si="13"/>
        <v>1657</v>
      </c>
      <c r="M106" s="55"/>
      <c r="N106" s="15">
        <f t="shared" si="12"/>
        <v>1657</v>
      </c>
      <c r="O106" s="55"/>
      <c r="P106" s="15">
        <f t="shared" si="11"/>
        <v>1657</v>
      </c>
      <c r="Q106" s="55">
        <v>111.4</v>
      </c>
      <c r="R106" s="15">
        <f>P106+Q106</f>
        <v>1768.4</v>
      </c>
      <c r="S106" s="15">
        <v>1656</v>
      </c>
      <c r="T106" s="15">
        <f t="shared" si="10"/>
        <v>93.64397195204704</v>
      </c>
    </row>
    <row r="107" spans="1:20" s="5" customFormat="1" ht="12.75">
      <c r="A107" s="99" t="s">
        <v>458</v>
      </c>
      <c r="B107" s="20" t="s">
        <v>160</v>
      </c>
      <c r="C107" s="20" t="s">
        <v>201</v>
      </c>
      <c r="D107" s="17"/>
      <c r="E107" s="17"/>
      <c r="F107" s="17"/>
      <c r="G107" s="29" t="s">
        <v>202</v>
      </c>
      <c r="H107" s="31">
        <f>H108</f>
        <v>53803</v>
      </c>
      <c r="I107" s="31"/>
      <c r="J107" s="50">
        <f t="shared" si="14"/>
        <v>53803</v>
      </c>
      <c r="K107" s="55">
        <f>SUM(K108)</f>
        <v>96</v>
      </c>
      <c r="L107" s="14">
        <f t="shared" si="13"/>
        <v>53899</v>
      </c>
      <c r="M107" s="54">
        <f>SUM(M108+M111)</f>
        <v>990.6</v>
      </c>
      <c r="N107" s="14">
        <f t="shared" si="12"/>
        <v>54889.6</v>
      </c>
      <c r="O107" s="55"/>
      <c r="P107" s="14">
        <f t="shared" si="11"/>
        <v>54889.6</v>
      </c>
      <c r="Q107" s="55"/>
      <c r="R107" s="14">
        <f>R108+R111</f>
        <v>54889.6</v>
      </c>
      <c r="S107" s="14">
        <f>S108+S111</f>
        <v>41097</v>
      </c>
      <c r="T107" s="14">
        <f t="shared" si="10"/>
        <v>74.87210692007228</v>
      </c>
    </row>
    <row r="108" spans="1:20" s="5" customFormat="1" ht="38.25">
      <c r="A108" s="99" t="s">
        <v>459</v>
      </c>
      <c r="B108" s="17" t="s">
        <v>160</v>
      </c>
      <c r="C108" s="17" t="s">
        <v>201</v>
      </c>
      <c r="D108" s="17"/>
      <c r="E108" s="4" t="s">
        <v>336</v>
      </c>
      <c r="F108" s="4"/>
      <c r="G108" s="82" t="s">
        <v>742</v>
      </c>
      <c r="H108" s="18">
        <f>SUM(H109)</f>
        <v>53803</v>
      </c>
      <c r="I108" s="18"/>
      <c r="J108" s="51">
        <f t="shared" si="14"/>
        <v>53803</v>
      </c>
      <c r="K108" s="55">
        <f>SUM(K109+K110)</f>
        <v>96</v>
      </c>
      <c r="L108" s="15">
        <f t="shared" si="13"/>
        <v>53899</v>
      </c>
      <c r="M108" s="54"/>
      <c r="N108" s="15">
        <f t="shared" si="12"/>
        <v>53899</v>
      </c>
      <c r="O108" s="55"/>
      <c r="P108" s="15">
        <f t="shared" si="11"/>
        <v>53899</v>
      </c>
      <c r="Q108" s="55"/>
      <c r="R108" s="18">
        <f>R109+R110</f>
        <v>53899</v>
      </c>
      <c r="S108" s="18">
        <f>S109+S110</f>
        <v>40106.5</v>
      </c>
      <c r="T108" s="15">
        <f t="shared" si="10"/>
        <v>74.41047143731795</v>
      </c>
    </row>
    <row r="109" spans="1:20" s="5" customFormat="1" ht="25.5">
      <c r="A109" s="99" t="s">
        <v>460</v>
      </c>
      <c r="B109" s="17" t="s">
        <v>160</v>
      </c>
      <c r="C109" s="17" t="s">
        <v>201</v>
      </c>
      <c r="D109" s="17"/>
      <c r="E109" s="4" t="s">
        <v>336</v>
      </c>
      <c r="F109" s="4" t="s">
        <v>226</v>
      </c>
      <c r="G109" s="76" t="s">
        <v>237</v>
      </c>
      <c r="H109" s="18">
        <v>53803</v>
      </c>
      <c r="I109" s="18"/>
      <c r="J109" s="51">
        <f t="shared" si="14"/>
        <v>53803</v>
      </c>
      <c r="K109" s="55"/>
      <c r="L109" s="15">
        <f t="shared" si="13"/>
        <v>53803</v>
      </c>
      <c r="M109" s="55"/>
      <c r="N109" s="15">
        <f t="shared" si="12"/>
        <v>53803</v>
      </c>
      <c r="O109" s="55"/>
      <c r="P109" s="15">
        <f t="shared" si="11"/>
        <v>53803</v>
      </c>
      <c r="Q109" s="55"/>
      <c r="R109" s="18">
        <f>P109+Q109</f>
        <v>53803</v>
      </c>
      <c r="S109" s="56">
        <v>40010.6</v>
      </c>
      <c r="T109" s="15">
        <f t="shared" si="10"/>
        <v>74.3649982342992</v>
      </c>
    </row>
    <row r="110" spans="1:20" s="5" customFormat="1" ht="38.25">
      <c r="A110" s="99" t="s">
        <v>461</v>
      </c>
      <c r="B110" s="17" t="s">
        <v>160</v>
      </c>
      <c r="C110" s="17" t="s">
        <v>201</v>
      </c>
      <c r="D110" s="17"/>
      <c r="E110" s="4" t="s">
        <v>336</v>
      </c>
      <c r="F110" s="4" t="s">
        <v>226</v>
      </c>
      <c r="G110" s="76" t="s">
        <v>811</v>
      </c>
      <c r="H110" s="18"/>
      <c r="I110" s="18"/>
      <c r="J110" s="51"/>
      <c r="K110" s="55">
        <v>96</v>
      </c>
      <c r="L110" s="15">
        <f t="shared" si="13"/>
        <v>96</v>
      </c>
      <c r="M110" s="55"/>
      <c r="N110" s="15">
        <f t="shared" si="12"/>
        <v>96</v>
      </c>
      <c r="O110" s="55"/>
      <c r="P110" s="15">
        <f t="shared" si="11"/>
        <v>96</v>
      </c>
      <c r="Q110" s="55"/>
      <c r="R110" s="18">
        <f>P110+Q110</f>
        <v>96</v>
      </c>
      <c r="S110" s="56">
        <v>95.9</v>
      </c>
      <c r="T110" s="15">
        <f t="shared" si="10"/>
        <v>99.89583333333334</v>
      </c>
    </row>
    <row r="111" spans="1:20" s="5" customFormat="1" ht="12.75">
      <c r="A111" s="99" t="s">
        <v>462</v>
      </c>
      <c r="B111" s="17" t="s">
        <v>160</v>
      </c>
      <c r="C111" s="17" t="s">
        <v>201</v>
      </c>
      <c r="D111" s="17"/>
      <c r="E111" s="4" t="s">
        <v>274</v>
      </c>
      <c r="F111" s="4" t="s">
        <v>87</v>
      </c>
      <c r="G111" s="10" t="s">
        <v>275</v>
      </c>
      <c r="H111" s="18"/>
      <c r="I111" s="18"/>
      <c r="J111" s="51"/>
      <c r="K111" s="55"/>
      <c r="L111" s="15"/>
      <c r="M111" s="55">
        <f>SUM(M112)</f>
        <v>990.6</v>
      </c>
      <c r="N111" s="15">
        <f t="shared" si="12"/>
        <v>990.6</v>
      </c>
      <c r="O111" s="55"/>
      <c r="P111" s="15">
        <f t="shared" si="11"/>
        <v>990.6</v>
      </c>
      <c r="Q111" s="55"/>
      <c r="R111" s="15">
        <f>R112</f>
        <v>990.6</v>
      </c>
      <c r="S111" s="15">
        <f>S112</f>
        <v>990.5</v>
      </c>
      <c r="T111" s="15">
        <f t="shared" si="10"/>
        <v>99.98990510801534</v>
      </c>
    </row>
    <row r="112" spans="1:20" s="5" customFormat="1" ht="12.75">
      <c r="A112" s="99" t="s">
        <v>463</v>
      </c>
      <c r="B112" s="17" t="s">
        <v>160</v>
      </c>
      <c r="C112" s="17" t="s">
        <v>201</v>
      </c>
      <c r="D112" s="17"/>
      <c r="E112" s="4" t="s">
        <v>282</v>
      </c>
      <c r="F112" s="4"/>
      <c r="G112" s="10" t="s">
        <v>178</v>
      </c>
      <c r="H112" s="18"/>
      <c r="I112" s="18"/>
      <c r="J112" s="51"/>
      <c r="K112" s="55"/>
      <c r="L112" s="15"/>
      <c r="M112" s="55">
        <f>SUM(M113)</f>
        <v>990.6</v>
      </c>
      <c r="N112" s="15">
        <f t="shared" si="12"/>
        <v>990.6</v>
      </c>
      <c r="O112" s="55"/>
      <c r="P112" s="15">
        <f t="shared" si="11"/>
        <v>990.6</v>
      </c>
      <c r="Q112" s="55"/>
      <c r="R112" s="15">
        <f>R113</f>
        <v>990.6</v>
      </c>
      <c r="S112" s="15">
        <v>990.5</v>
      </c>
      <c r="T112" s="15">
        <f t="shared" si="10"/>
        <v>99.98990510801534</v>
      </c>
    </row>
    <row r="113" spans="1:20" s="5" customFormat="1" ht="25.5">
      <c r="A113" s="99" t="s">
        <v>464</v>
      </c>
      <c r="B113" s="17" t="s">
        <v>160</v>
      </c>
      <c r="C113" s="17" t="s">
        <v>201</v>
      </c>
      <c r="D113" s="17"/>
      <c r="E113" s="4" t="s">
        <v>282</v>
      </c>
      <c r="F113" s="17" t="s">
        <v>226</v>
      </c>
      <c r="G113" s="78" t="s">
        <v>237</v>
      </c>
      <c r="H113" s="18"/>
      <c r="I113" s="18"/>
      <c r="J113" s="51"/>
      <c r="K113" s="55"/>
      <c r="L113" s="15"/>
      <c r="M113" s="55">
        <v>990.6</v>
      </c>
      <c r="N113" s="15">
        <f t="shared" si="12"/>
        <v>990.6</v>
      </c>
      <c r="O113" s="55"/>
      <c r="P113" s="15">
        <f t="shared" si="11"/>
        <v>990.6</v>
      </c>
      <c r="Q113" s="55"/>
      <c r="R113" s="15">
        <f>P113+Q113</f>
        <v>990.6</v>
      </c>
      <c r="S113" s="55">
        <v>990.6</v>
      </c>
      <c r="T113" s="15">
        <f t="shared" si="10"/>
        <v>100</v>
      </c>
    </row>
    <row r="114" spans="1:20" s="3" customFormat="1" ht="12.75">
      <c r="A114" s="99" t="s">
        <v>465</v>
      </c>
      <c r="B114" s="20" t="s">
        <v>160</v>
      </c>
      <c r="C114" s="20" t="s">
        <v>74</v>
      </c>
      <c r="D114" s="20"/>
      <c r="E114" s="20"/>
      <c r="F114" s="20"/>
      <c r="G114" s="23" t="s">
        <v>75</v>
      </c>
      <c r="H114" s="31">
        <f>H115</f>
        <v>1290</v>
      </c>
      <c r="I114" s="31"/>
      <c r="J114" s="50">
        <f t="shared" si="14"/>
        <v>1290</v>
      </c>
      <c r="K114" s="54"/>
      <c r="L114" s="14">
        <f t="shared" si="13"/>
        <v>1290</v>
      </c>
      <c r="M114" s="54">
        <v>537.4</v>
      </c>
      <c r="N114" s="14">
        <v>1827.4</v>
      </c>
      <c r="O114" s="54">
        <v>-143.4</v>
      </c>
      <c r="P114" s="14">
        <v>1684</v>
      </c>
      <c r="Q114" s="54"/>
      <c r="R114" s="14">
        <f>R115</f>
        <v>1684</v>
      </c>
      <c r="S114" s="14">
        <f>S115</f>
        <v>1431.5</v>
      </c>
      <c r="T114" s="14">
        <f t="shared" si="10"/>
        <v>85.0059382422803</v>
      </c>
    </row>
    <row r="115" spans="1:20" s="5" customFormat="1" ht="38.25">
      <c r="A115" s="99" t="s">
        <v>466</v>
      </c>
      <c r="B115" s="17" t="s">
        <v>160</v>
      </c>
      <c r="C115" s="17" t="s">
        <v>74</v>
      </c>
      <c r="D115" s="17" t="s">
        <v>183</v>
      </c>
      <c r="E115" s="4" t="s">
        <v>340</v>
      </c>
      <c r="F115" s="20"/>
      <c r="G115" s="78" t="s">
        <v>263</v>
      </c>
      <c r="H115" s="24">
        <f>H116</f>
        <v>1290</v>
      </c>
      <c r="I115" s="24"/>
      <c r="J115" s="51">
        <f t="shared" si="14"/>
        <v>1290</v>
      </c>
      <c r="K115" s="55"/>
      <c r="L115" s="15">
        <f t="shared" si="13"/>
        <v>1290</v>
      </c>
      <c r="M115" s="55">
        <v>537.4</v>
      </c>
      <c r="N115" s="15">
        <v>1827.4</v>
      </c>
      <c r="O115" s="56">
        <v>-143.4</v>
      </c>
      <c r="P115" s="15">
        <v>1684</v>
      </c>
      <c r="Q115" s="55"/>
      <c r="R115" s="18">
        <f>R116+R117</f>
        <v>1684</v>
      </c>
      <c r="S115" s="18">
        <f>S116+S117</f>
        <v>1431.5</v>
      </c>
      <c r="T115" s="15">
        <f t="shared" si="10"/>
        <v>85.0059382422803</v>
      </c>
    </row>
    <row r="116" spans="1:20" s="5" customFormat="1" ht="25.5">
      <c r="A116" s="99" t="s">
        <v>25</v>
      </c>
      <c r="B116" s="17" t="s">
        <v>160</v>
      </c>
      <c r="C116" s="17" t="s">
        <v>74</v>
      </c>
      <c r="D116" s="17" t="s">
        <v>183</v>
      </c>
      <c r="E116" s="4" t="s">
        <v>340</v>
      </c>
      <c r="F116" s="17" t="s">
        <v>226</v>
      </c>
      <c r="G116" s="78" t="s">
        <v>237</v>
      </c>
      <c r="H116" s="24">
        <v>1290</v>
      </c>
      <c r="I116" s="24"/>
      <c r="J116" s="51">
        <f t="shared" si="14"/>
        <v>1290</v>
      </c>
      <c r="K116" s="55"/>
      <c r="L116" s="15">
        <f t="shared" si="13"/>
        <v>1290</v>
      </c>
      <c r="M116" s="55">
        <v>435.2</v>
      </c>
      <c r="N116" s="15">
        <f t="shared" si="12"/>
        <v>1725.2</v>
      </c>
      <c r="O116" s="18">
        <v>-43</v>
      </c>
      <c r="P116" s="15">
        <f t="shared" si="11"/>
        <v>1682.2</v>
      </c>
      <c r="Q116" s="55"/>
      <c r="R116" s="18">
        <f>P116+Q116</f>
        <v>1682.2</v>
      </c>
      <c r="S116" s="56">
        <v>1429.7</v>
      </c>
      <c r="T116" s="15">
        <f t="shared" si="10"/>
        <v>84.98989418618476</v>
      </c>
    </row>
    <row r="117" spans="1:20" s="5" customFormat="1" ht="38.25">
      <c r="A117" s="99" t="s">
        <v>26</v>
      </c>
      <c r="B117" s="17" t="s">
        <v>160</v>
      </c>
      <c r="C117" s="17" t="s">
        <v>74</v>
      </c>
      <c r="D117" s="17" t="s">
        <v>183</v>
      </c>
      <c r="E117" s="4" t="s">
        <v>340</v>
      </c>
      <c r="F117" s="17" t="s">
        <v>226</v>
      </c>
      <c r="G117" s="78" t="s">
        <v>863</v>
      </c>
      <c r="H117" s="24"/>
      <c r="I117" s="24"/>
      <c r="J117" s="51"/>
      <c r="K117" s="55"/>
      <c r="L117" s="15"/>
      <c r="M117" s="55">
        <v>1.8</v>
      </c>
      <c r="N117" s="15">
        <f t="shared" si="12"/>
        <v>1.8</v>
      </c>
      <c r="O117" s="56"/>
      <c r="P117" s="15">
        <f t="shared" si="11"/>
        <v>1.8</v>
      </c>
      <c r="Q117" s="55"/>
      <c r="R117" s="18">
        <f>P117+Q117</f>
        <v>1.8</v>
      </c>
      <c r="S117" s="56">
        <v>1.8</v>
      </c>
      <c r="T117" s="15">
        <f t="shared" si="10"/>
        <v>100</v>
      </c>
    </row>
    <row r="118" spans="1:20" s="3" customFormat="1" ht="12.75">
      <c r="A118" s="99" t="s">
        <v>467</v>
      </c>
      <c r="B118" s="20" t="s">
        <v>160</v>
      </c>
      <c r="C118" s="20" t="s">
        <v>162</v>
      </c>
      <c r="D118" s="20" t="s">
        <v>126</v>
      </c>
      <c r="E118" s="20" t="s">
        <v>87</v>
      </c>
      <c r="F118" s="20" t="s">
        <v>87</v>
      </c>
      <c r="G118" s="23" t="s">
        <v>127</v>
      </c>
      <c r="H118" s="31">
        <f>SUM(H119+H123)</f>
        <v>3285</v>
      </c>
      <c r="I118" s="31"/>
      <c r="J118" s="73">
        <f t="shared" si="14"/>
        <v>3285</v>
      </c>
      <c r="K118" s="71"/>
      <c r="L118" s="31">
        <f t="shared" si="13"/>
        <v>3285</v>
      </c>
      <c r="M118" s="71">
        <f>SUM(M119+M121+M123)</f>
        <v>2612</v>
      </c>
      <c r="N118" s="31">
        <f t="shared" si="12"/>
        <v>5897</v>
      </c>
      <c r="O118" s="71">
        <f>SUM(O119+O121+O123)</f>
        <v>302</v>
      </c>
      <c r="P118" s="31">
        <f t="shared" si="11"/>
        <v>6199</v>
      </c>
      <c r="Q118" s="71">
        <f>SUM(Q119+Q121+Q123)</f>
        <v>-690</v>
      </c>
      <c r="R118" s="31">
        <f>R119+R121+R123</f>
        <v>5509</v>
      </c>
      <c r="S118" s="31">
        <f>S119+S121+S123</f>
        <v>4236.5</v>
      </c>
      <c r="T118" s="14">
        <f t="shared" si="10"/>
        <v>76.90143401706298</v>
      </c>
    </row>
    <row r="119" spans="1:20" s="5" customFormat="1" ht="38.25">
      <c r="A119" s="99" t="s">
        <v>468</v>
      </c>
      <c r="B119" s="17" t="s">
        <v>160</v>
      </c>
      <c r="C119" s="17" t="s">
        <v>162</v>
      </c>
      <c r="D119" s="17" t="s">
        <v>126</v>
      </c>
      <c r="E119" s="17" t="s">
        <v>335</v>
      </c>
      <c r="F119" s="17"/>
      <c r="G119" s="81" t="s">
        <v>744</v>
      </c>
      <c r="H119" s="18">
        <f>H120</f>
        <v>285</v>
      </c>
      <c r="I119" s="18"/>
      <c r="J119" s="51">
        <f t="shared" si="14"/>
        <v>285</v>
      </c>
      <c r="K119" s="55"/>
      <c r="L119" s="15">
        <f t="shared" si="13"/>
        <v>285</v>
      </c>
      <c r="M119" s="55"/>
      <c r="N119" s="15">
        <f t="shared" si="12"/>
        <v>285</v>
      </c>
      <c r="O119" s="55"/>
      <c r="P119" s="15">
        <f t="shared" si="11"/>
        <v>285</v>
      </c>
      <c r="Q119" s="55"/>
      <c r="R119" s="15">
        <f>R120</f>
        <v>285</v>
      </c>
      <c r="S119" s="15">
        <f>S120</f>
        <v>271</v>
      </c>
      <c r="T119" s="15">
        <f t="shared" si="10"/>
        <v>95.08771929824562</v>
      </c>
    </row>
    <row r="120" spans="1:20" s="5" customFormat="1" ht="25.5">
      <c r="A120" s="99" t="s">
        <v>193</v>
      </c>
      <c r="B120" s="17" t="s">
        <v>160</v>
      </c>
      <c r="C120" s="17" t="s">
        <v>162</v>
      </c>
      <c r="D120" s="17" t="s">
        <v>126</v>
      </c>
      <c r="E120" s="17" t="s">
        <v>335</v>
      </c>
      <c r="F120" s="17" t="s">
        <v>226</v>
      </c>
      <c r="G120" s="78" t="s">
        <v>237</v>
      </c>
      <c r="H120" s="18">
        <v>285</v>
      </c>
      <c r="I120" s="18"/>
      <c r="J120" s="51">
        <f t="shared" si="14"/>
        <v>285</v>
      </c>
      <c r="K120" s="55"/>
      <c r="L120" s="15">
        <f t="shared" si="13"/>
        <v>285</v>
      </c>
      <c r="M120" s="55"/>
      <c r="N120" s="15">
        <f t="shared" si="12"/>
        <v>285</v>
      </c>
      <c r="O120" s="55"/>
      <c r="P120" s="15">
        <f t="shared" si="11"/>
        <v>285</v>
      </c>
      <c r="Q120" s="55"/>
      <c r="R120" s="15">
        <f>P120+Q120</f>
        <v>285</v>
      </c>
      <c r="S120" s="15">
        <v>271</v>
      </c>
      <c r="T120" s="15">
        <f t="shared" si="10"/>
        <v>95.08771929824562</v>
      </c>
    </row>
    <row r="121" spans="1:20" s="5" customFormat="1" ht="38.25">
      <c r="A121" s="99" t="s">
        <v>469</v>
      </c>
      <c r="B121" s="17" t="s">
        <v>160</v>
      </c>
      <c r="C121" s="17" t="s">
        <v>162</v>
      </c>
      <c r="D121" s="17"/>
      <c r="E121" s="17" t="s">
        <v>343</v>
      </c>
      <c r="F121" s="17"/>
      <c r="G121" s="81" t="s">
        <v>352</v>
      </c>
      <c r="H121" s="18"/>
      <c r="I121" s="18"/>
      <c r="J121" s="97"/>
      <c r="K121" s="56"/>
      <c r="L121" s="18"/>
      <c r="M121" s="56">
        <f>SUM(M122)</f>
        <v>2612</v>
      </c>
      <c r="N121" s="18">
        <f t="shared" si="12"/>
        <v>2612</v>
      </c>
      <c r="O121" s="56">
        <f>SUM(O122)</f>
        <v>302</v>
      </c>
      <c r="P121" s="18">
        <f t="shared" si="11"/>
        <v>2914</v>
      </c>
      <c r="Q121" s="56">
        <f>SUM(Q122)</f>
        <v>1250</v>
      </c>
      <c r="R121" s="18">
        <f>R122</f>
        <v>4164</v>
      </c>
      <c r="S121" s="18">
        <f>S122</f>
        <v>3866.5</v>
      </c>
      <c r="T121" s="15">
        <f t="shared" si="10"/>
        <v>92.85542747358309</v>
      </c>
    </row>
    <row r="122" spans="1:20" s="5" customFormat="1" ht="25.5">
      <c r="A122" s="99" t="s">
        <v>470</v>
      </c>
      <c r="B122" s="17" t="s">
        <v>160</v>
      </c>
      <c r="C122" s="17" t="s">
        <v>162</v>
      </c>
      <c r="D122" s="17"/>
      <c r="E122" s="17" t="s">
        <v>343</v>
      </c>
      <c r="F122" s="17" t="s">
        <v>226</v>
      </c>
      <c r="G122" s="78" t="s">
        <v>237</v>
      </c>
      <c r="H122" s="18"/>
      <c r="I122" s="18"/>
      <c r="J122" s="97"/>
      <c r="K122" s="56"/>
      <c r="L122" s="18"/>
      <c r="M122" s="56">
        <v>2612</v>
      </c>
      <c r="N122" s="18">
        <f t="shared" si="12"/>
        <v>2612</v>
      </c>
      <c r="O122" s="56">
        <v>302</v>
      </c>
      <c r="P122" s="18">
        <f t="shared" si="11"/>
        <v>2914</v>
      </c>
      <c r="Q122" s="56">
        <v>1250</v>
      </c>
      <c r="R122" s="18">
        <f>P122+Q122</f>
        <v>4164</v>
      </c>
      <c r="S122" s="55">
        <v>3866.5</v>
      </c>
      <c r="T122" s="15">
        <f t="shared" si="10"/>
        <v>92.85542747358309</v>
      </c>
    </row>
    <row r="123" spans="1:20" s="5" customFormat="1" ht="63.75">
      <c r="A123" s="99" t="s">
        <v>471</v>
      </c>
      <c r="B123" s="17" t="s">
        <v>160</v>
      </c>
      <c r="C123" s="17" t="s">
        <v>162</v>
      </c>
      <c r="D123" s="17"/>
      <c r="E123" s="17" t="s">
        <v>334</v>
      </c>
      <c r="F123" s="17"/>
      <c r="G123" s="81" t="s">
        <v>323</v>
      </c>
      <c r="H123" s="18">
        <f>SUM(H124)</f>
        <v>3000</v>
      </c>
      <c r="I123" s="18"/>
      <c r="J123" s="51">
        <f t="shared" si="14"/>
        <v>3000</v>
      </c>
      <c r="K123" s="55"/>
      <c r="L123" s="15">
        <f t="shared" si="13"/>
        <v>3000</v>
      </c>
      <c r="M123" s="55"/>
      <c r="N123" s="15">
        <f t="shared" si="12"/>
        <v>3000</v>
      </c>
      <c r="O123" s="55"/>
      <c r="P123" s="15">
        <f t="shared" si="11"/>
        <v>3000</v>
      </c>
      <c r="Q123" s="55">
        <f>SUM(Q124)</f>
        <v>-1940</v>
      </c>
      <c r="R123" s="15">
        <f>R124</f>
        <v>1060</v>
      </c>
      <c r="S123" s="15">
        <f>S124</f>
        <v>99</v>
      </c>
      <c r="T123" s="15">
        <f t="shared" si="10"/>
        <v>9.339622641509433</v>
      </c>
    </row>
    <row r="124" spans="1:20" s="5" customFormat="1" ht="25.5">
      <c r="A124" s="99" t="s">
        <v>472</v>
      </c>
      <c r="B124" s="17" t="s">
        <v>160</v>
      </c>
      <c r="C124" s="17" t="s">
        <v>162</v>
      </c>
      <c r="D124" s="17"/>
      <c r="E124" s="17" t="s">
        <v>334</v>
      </c>
      <c r="F124" s="17" t="s">
        <v>226</v>
      </c>
      <c r="G124" s="78" t="s">
        <v>237</v>
      </c>
      <c r="H124" s="18">
        <v>3000</v>
      </c>
      <c r="I124" s="18"/>
      <c r="J124" s="51">
        <f t="shared" si="14"/>
        <v>3000</v>
      </c>
      <c r="K124" s="55"/>
      <c r="L124" s="15">
        <f t="shared" si="13"/>
        <v>3000</v>
      </c>
      <c r="M124" s="55"/>
      <c r="N124" s="15">
        <f t="shared" si="12"/>
        <v>3000</v>
      </c>
      <c r="O124" s="55"/>
      <c r="P124" s="15">
        <f t="shared" si="11"/>
        <v>3000</v>
      </c>
      <c r="Q124" s="55">
        <v>-1940</v>
      </c>
      <c r="R124" s="15">
        <f>P124+Q124</f>
        <v>1060</v>
      </c>
      <c r="S124" s="15">
        <v>99</v>
      </c>
      <c r="T124" s="15">
        <f t="shared" si="10"/>
        <v>9.339622641509433</v>
      </c>
    </row>
    <row r="125" spans="1:20" s="5" customFormat="1" ht="12.75">
      <c r="A125" s="99" t="s">
        <v>473</v>
      </c>
      <c r="B125" s="20" t="s">
        <v>160</v>
      </c>
      <c r="C125" s="20" t="s">
        <v>128</v>
      </c>
      <c r="D125" s="20"/>
      <c r="E125" s="20"/>
      <c r="F125" s="20"/>
      <c r="G125" s="23" t="s">
        <v>174</v>
      </c>
      <c r="H125" s="31" t="e">
        <f>SUM(H126+H132+H155+H168)</f>
        <v>#REF!</v>
      </c>
      <c r="I125" s="31">
        <f>SUM(I126+I132+I155+I168)</f>
        <v>1050</v>
      </c>
      <c r="J125" s="50" t="e">
        <f t="shared" si="14"/>
        <v>#REF!</v>
      </c>
      <c r="K125" s="55" t="e">
        <f>SUM(K126+K132+K155+K168)</f>
        <v>#REF!</v>
      </c>
      <c r="L125" s="14" t="e">
        <f t="shared" si="13"/>
        <v>#REF!</v>
      </c>
      <c r="M125" s="54" t="e">
        <f>SUM(M126+M132+M155+M168)</f>
        <v>#REF!</v>
      </c>
      <c r="N125" s="14" t="e">
        <f t="shared" si="12"/>
        <v>#REF!</v>
      </c>
      <c r="O125" s="15" t="e">
        <f>SUM(O126+O132+O155+O168)</f>
        <v>#REF!</v>
      </c>
      <c r="P125" s="14" t="e">
        <f t="shared" si="11"/>
        <v>#REF!</v>
      </c>
      <c r="Q125" s="54" t="e">
        <f>SUM(Q126+Q132+Q155+Q168)</f>
        <v>#REF!</v>
      </c>
      <c r="R125" s="14">
        <f>R126+R132+R155+R168</f>
        <v>147631.5</v>
      </c>
      <c r="S125" s="14">
        <f>S126+S132+S155+S168</f>
        <v>114348.8</v>
      </c>
      <c r="T125" s="14">
        <f t="shared" si="10"/>
        <v>77.45555657159888</v>
      </c>
    </row>
    <row r="126" spans="1:20" s="5" customFormat="1" ht="12.75">
      <c r="A126" s="99" t="s">
        <v>474</v>
      </c>
      <c r="B126" s="20" t="s">
        <v>160</v>
      </c>
      <c r="C126" s="20" t="s">
        <v>129</v>
      </c>
      <c r="D126" s="20"/>
      <c r="E126" s="17"/>
      <c r="F126" s="20"/>
      <c r="G126" s="23" t="s">
        <v>130</v>
      </c>
      <c r="H126" s="27">
        <f>SUM(H127)</f>
        <v>2185</v>
      </c>
      <c r="I126" s="27"/>
      <c r="J126" s="50">
        <f t="shared" si="14"/>
        <v>2185</v>
      </c>
      <c r="K126" s="55"/>
      <c r="L126" s="14">
        <f t="shared" si="13"/>
        <v>2185</v>
      </c>
      <c r="M126" s="54">
        <f>SUM(M127)</f>
        <v>0</v>
      </c>
      <c r="N126" s="14">
        <f t="shared" si="12"/>
        <v>2185</v>
      </c>
      <c r="O126" s="55">
        <f>SUM(O127+O130)</f>
        <v>2568.4</v>
      </c>
      <c r="P126" s="14">
        <f t="shared" si="11"/>
        <v>4753.4</v>
      </c>
      <c r="Q126" s="54">
        <f>SUM(Q127+Q130)</f>
        <v>-570</v>
      </c>
      <c r="R126" s="14">
        <f>R127+R130</f>
        <v>4183.4</v>
      </c>
      <c r="S126" s="14">
        <f>S127+S130</f>
        <v>1199.8</v>
      </c>
      <c r="T126" s="14">
        <f t="shared" si="10"/>
        <v>28.680021035521346</v>
      </c>
    </row>
    <row r="127" spans="1:20" s="5" customFormat="1" ht="38.25">
      <c r="A127" s="99" t="s">
        <v>475</v>
      </c>
      <c r="B127" s="17" t="s">
        <v>160</v>
      </c>
      <c r="C127" s="17" t="s">
        <v>129</v>
      </c>
      <c r="D127" s="20"/>
      <c r="E127" s="17" t="s">
        <v>343</v>
      </c>
      <c r="F127" s="20"/>
      <c r="G127" s="81" t="s">
        <v>352</v>
      </c>
      <c r="H127" s="30">
        <f>SUM(H128)</f>
        <v>2185</v>
      </c>
      <c r="I127" s="30"/>
      <c r="J127" s="51">
        <f t="shared" si="14"/>
        <v>2185</v>
      </c>
      <c r="K127" s="55"/>
      <c r="L127" s="15">
        <f t="shared" si="13"/>
        <v>2185</v>
      </c>
      <c r="M127" s="55"/>
      <c r="N127" s="15">
        <f t="shared" si="12"/>
        <v>2185</v>
      </c>
      <c r="O127" s="55">
        <f>SUM(O128:O129)</f>
        <v>-385</v>
      </c>
      <c r="P127" s="15">
        <f t="shared" si="11"/>
        <v>1800</v>
      </c>
      <c r="Q127" s="55">
        <f>SUM(Q128+Q129)</f>
        <v>-570</v>
      </c>
      <c r="R127" s="15">
        <f>R128+R129</f>
        <v>1230</v>
      </c>
      <c r="S127" s="15">
        <f>S128+S129</f>
        <v>1199.8</v>
      </c>
      <c r="T127" s="15">
        <f t="shared" si="10"/>
        <v>97.54471544715447</v>
      </c>
    </row>
    <row r="128" spans="1:20" s="5" customFormat="1" ht="38.25">
      <c r="A128" s="99" t="s">
        <v>476</v>
      </c>
      <c r="B128" s="17" t="s">
        <v>160</v>
      </c>
      <c r="C128" s="17" t="s">
        <v>129</v>
      </c>
      <c r="D128" s="20"/>
      <c r="E128" s="17" t="s">
        <v>343</v>
      </c>
      <c r="F128" s="17" t="s">
        <v>266</v>
      </c>
      <c r="G128" s="78" t="s">
        <v>267</v>
      </c>
      <c r="H128" s="30">
        <v>2185</v>
      </c>
      <c r="I128" s="30"/>
      <c r="J128" s="51">
        <f t="shared" si="14"/>
        <v>2185</v>
      </c>
      <c r="K128" s="55"/>
      <c r="L128" s="15">
        <f t="shared" si="13"/>
        <v>2185</v>
      </c>
      <c r="M128" s="55"/>
      <c r="N128" s="15">
        <f t="shared" si="12"/>
        <v>2185</v>
      </c>
      <c r="O128" s="55">
        <v>-1185</v>
      </c>
      <c r="P128" s="15">
        <f t="shared" si="11"/>
        <v>1000</v>
      </c>
      <c r="Q128" s="55">
        <v>30</v>
      </c>
      <c r="R128" s="15">
        <f>P128+Q128</f>
        <v>1030</v>
      </c>
      <c r="S128" s="15">
        <v>1000</v>
      </c>
      <c r="T128" s="15">
        <f t="shared" si="10"/>
        <v>97.0873786407767</v>
      </c>
    </row>
    <row r="129" spans="1:20" s="5" customFormat="1" ht="25.5">
      <c r="A129" s="99" t="s">
        <v>477</v>
      </c>
      <c r="B129" s="17" t="s">
        <v>160</v>
      </c>
      <c r="C129" s="17" t="s">
        <v>129</v>
      </c>
      <c r="D129" s="20"/>
      <c r="E129" s="17" t="s">
        <v>343</v>
      </c>
      <c r="F129" s="17" t="s">
        <v>373</v>
      </c>
      <c r="G129" s="78" t="s">
        <v>867</v>
      </c>
      <c r="H129" s="30"/>
      <c r="I129" s="30"/>
      <c r="J129" s="51"/>
      <c r="K129" s="55"/>
      <c r="L129" s="15"/>
      <c r="M129" s="55"/>
      <c r="N129" s="15"/>
      <c r="O129" s="55">
        <v>800</v>
      </c>
      <c r="P129" s="15">
        <f t="shared" si="11"/>
        <v>800</v>
      </c>
      <c r="Q129" s="55">
        <v>-600</v>
      </c>
      <c r="R129" s="15">
        <f>P129+Q129</f>
        <v>200</v>
      </c>
      <c r="S129" s="55">
        <v>199.8</v>
      </c>
      <c r="T129" s="15">
        <f t="shared" si="10"/>
        <v>99.9</v>
      </c>
    </row>
    <row r="130" spans="1:20" s="5" customFormat="1" ht="38.25">
      <c r="A130" s="99" t="s">
        <v>187</v>
      </c>
      <c r="B130" s="17" t="s">
        <v>160</v>
      </c>
      <c r="C130" s="17" t="s">
        <v>129</v>
      </c>
      <c r="D130" s="17"/>
      <c r="E130" s="17" t="s">
        <v>341</v>
      </c>
      <c r="F130" s="17"/>
      <c r="G130" s="78" t="s">
        <v>324</v>
      </c>
      <c r="H130" s="30"/>
      <c r="I130" s="30"/>
      <c r="J130" s="51"/>
      <c r="K130" s="55"/>
      <c r="L130" s="15"/>
      <c r="M130" s="55"/>
      <c r="N130" s="15"/>
      <c r="O130" s="55">
        <f>SUM(O131)</f>
        <v>2953.4</v>
      </c>
      <c r="P130" s="15">
        <f t="shared" si="11"/>
        <v>2953.4</v>
      </c>
      <c r="Q130" s="55">
        <f>SUM(Q131)</f>
        <v>0</v>
      </c>
      <c r="R130" s="15">
        <f>R131</f>
        <v>2953.4</v>
      </c>
      <c r="S130" s="15">
        <f>S131</f>
        <v>0</v>
      </c>
      <c r="T130" s="15">
        <f t="shared" si="10"/>
        <v>0</v>
      </c>
    </row>
    <row r="131" spans="1:20" s="5" customFormat="1" ht="25.5">
      <c r="A131" s="99" t="s">
        <v>478</v>
      </c>
      <c r="B131" s="17" t="s">
        <v>160</v>
      </c>
      <c r="C131" s="17" t="s">
        <v>129</v>
      </c>
      <c r="D131" s="17"/>
      <c r="E131" s="17" t="s">
        <v>341</v>
      </c>
      <c r="F131" s="17" t="s">
        <v>373</v>
      </c>
      <c r="G131" s="78" t="s">
        <v>374</v>
      </c>
      <c r="H131" s="30"/>
      <c r="I131" s="30"/>
      <c r="J131" s="51"/>
      <c r="K131" s="55"/>
      <c r="L131" s="15"/>
      <c r="M131" s="55"/>
      <c r="N131" s="15"/>
      <c r="O131" s="55">
        <v>2953.4</v>
      </c>
      <c r="P131" s="15">
        <f t="shared" si="11"/>
        <v>2953.4</v>
      </c>
      <c r="Q131" s="55"/>
      <c r="R131" s="15">
        <f>P131+Q131</f>
        <v>2953.4</v>
      </c>
      <c r="S131" s="55">
        <v>0</v>
      </c>
      <c r="T131" s="15">
        <f t="shared" si="10"/>
        <v>0</v>
      </c>
    </row>
    <row r="132" spans="1:20" s="5" customFormat="1" ht="12.75">
      <c r="A132" s="99" t="s">
        <v>479</v>
      </c>
      <c r="B132" s="20" t="s">
        <v>160</v>
      </c>
      <c r="C132" s="20" t="s">
        <v>131</v>
      </c>
      <c r="D132" s="20"/>
      <c r="E132" s="20"/>
      <c r="F132" s="20"/>
      <c r="G132" s="23" t="s">
        <v>132</v>
      </c>
      <c r="H132" s="31">
        <f>SUM(H139)</f>
        <v>2224</v>
      </c>
      <c r="I132" s="31">
        <f>SUM(I139)</f>
        <v>1050</v>
      </c>
      <c r="J132" s="50">
        <f t="shared" si="14"/>
        <v>3274</v>
      </c>
      <c r="K132" s="55">
        <f>SUM(K139+K152)</f>
        <v>2460.6</v>
      </c>
      <c r="L132" s="14">
        <f t="shared" si="13"/>
        <v>5734.6</v>
      </c>
      <c r="M132" s="54">
        <f>SUM(M133+M139+M152)</f>
        <v>4722.200000000001</v>
      </c>
      <c r="N132" s="14">
        <f t="shared" si="12"/>
        <v>10456.800000000001</v>
      </c>
      <c r="O132" s="14">
        <f>SUM(O133+O139+O152)</f>
        <v>128599.09999999999</v>
      </c>
      <c r="P132" s="14">
        <f t="shared" si="11"/>
        <v>139055.9</v>
      </c>
      <c r="Q132" s="55">
        <f>SUM(Q133+Q139+Q152)</f>
        <v>-18188.1</v>
      </c>
      <c r="R132" s="14">
        <f>R133+R139+R152</f>
        <v>133465.6</v>
      </c>
      <c r="S132" s="14">
        <f>S133+S139+S152</f>
        <v>106154.3</v>
      </c>
      <c r="T132" s="14">
        <f t="shared" si="10"/>
        <v>79.53682447012564</v>
      </c>
    </row>
    <row r="133" spans="1:20" s="5" customFormat="1" ht="51">
      <c r="A133" s="99" t="s">
        <v>480</v>
      </c>
      <c r="B133" s="17" t="s">
        <v>160</v>
      </c>
      <c r="C133" s="17" t="s">
        <v>131</v>
      </c>
      <c r="D133" s="17"/>
      <c r="E133" s="17" t="s">
        <v>354</v>
      </c>
      <c r="F133" s="17"/>
      <c r="G133" s="81" t="s">
        <v>62</v>
      </c>
      <c r="H133" s="31"/>
      <c r="I133" s="31"/>
      <c r="J133" s="50"/>
      <c r="K133" s="55"/>
      <c r="L133" s="14"/>
      <c r="M133" s="55">
        <f>SUM(M136)</f>
        <v>1303</v>
      </c>
      <c r="N133" s="15">
        <f t="shared" si="12"/>
        <v>1303</v>
      </c>
      <c r="O133" s="56">
        <f>SUM(O135+O136+O137)</f>
        <v>25910.5</v>
      </c>
      <c r="P133" s="15">
        <f t="shared" si="11"/>
        <v>27213.5</v>
      </c>
      <c r="Q133" s="55">
        <f>SUM(Q134+Q137)</f>
        <v>-450</v>
      </c>
      <c r="R133" s="15">
        <f>R134+R137</f>
        <v>26763.5</v>
      </c>
      <c r="S133" s="15">
        <f>S134+S137</f>
        <v>24321.9</v>
      </c>
      <c r="T133" s="15">
        <f t="shared" si="10"/>
        <v>90.87712743101612</v>
      </c>
    </row>
    <row r="134" spans="1:20" s="5" customFormat="1" ht="27.75" customHeight="1">
      <c r="A134" s="99" t="s">
        <v>481</v>
      </c>
      <c r="B134" s="17" t="s">
        <v>160</v>
      </c>
      <c r="C134" s="17" t="s">
        <v>131</v>
      </c>
      <c r="D134" s="17"/>
      <c r="E134" s="17" t="s">
        <v>969</v>
      </c>
      <c r="F134" s="17"/>
      <c r="G134" s="81" t="s">
        <v>972</v>
      </c>
      <c r="H134" s="31"/>
      <c r="I134" s="31"/>
      <c r="J134" s="50"/>
      <c r="K134" s="55"/>
      <c r="L134" s="14"/>
      <c r="M134" s="55"/>
      <c r="N134" s="15"/>
      <c r="O134" s="56">
        <v>3303</v>
      </c>
      <c r="P134" s="18">
        <f t="shared" si="11"/>
        <v>3303</v>
      </c>
      <c r="Q134" s="55">
        <f>SUM(Q135+Q136)</f>
        <v>-450</v>
      </c>
      <c r="R134" s="15">
        <f>R135+R136</f>
        <v>2853</v>
      </c>
      <c r="S134" s="15">
        <f>S135+S136</f>
        <v>1219.4</v>
      </c>
      <c r="T134" s="15">
        <f t="shared" si="10"/>
        <v>42.74097441289871</v>
      </c>
    </row>
    <row r="135" spans="1:20" s="5" customFormat="1" ht="25.5">
      <c r="A135" s="99" t="s">
        <v>482</v>
      </c>
      <c r="B135" s="17" t="s">
        <v>160</v>
      </c>
      <c r="C135" s="17" t="s">
        <v>131</v>
      </c>
      <c r="D135" s="17"/>
      <c r="E135" s="17" t="s">
        <v>969</v>
      </c>
      <c r="F135" s="17" t="s">
        <v>226</v>
      </c>
      <c r="G135" s="78" t="s">
        <v>237</v>
      </c>
      <c r="H135" s="31"/>
      <c r="I135" s="31"/>
      <c r="J135" s="73"/>
      <c r="K135" s="56"/>
      <c r="L135" s="31"/>
      <c r="M135" s="56"/>
      <c r="N135" s="18"/>
      <c r="O135" s="56">
        <v>2000</v>
      </c>
      <c r="P135" s="18">
        <f t="shared" si="11"/>
        <v>2000</v>
      </c>
      <c r="Q135" s="55">
        <v>-450</v>
      </c>
      <c r="R135" s="15">
        <f>P135+Q135</f>
        <v>1550</v>
      </c>
      <c r="S135" s="55">
        <v>0</v>
      </c>
      <c r="T135" s="15">
        <f t="shared" si="10"/>
        <v>0</v>
      </c>
    </row>
    <row r="136" spans="1:20" s="5" customFormat="1" ht="38.25">
      <c r="A136" s="99" t="s">
        <v>483</v>
      </c>
      <c r="B136" s="17" t="s">
        <v>160</v>
      </c>
      <c r="C136" s="17" t="s">
        <v>131</v>
      </c>
      <c r="D136" s="17"/>
      <c r="E136" s="17" t="s">
        <v>969</v>
      </c>
      <c r="F136" s="33" t="s">
        <v>198</v>
      </c>
      <c r="G136" s="79" t="s">
        <v>318</v>
      </c>
      <c r="H136" s="31"/>
      <c r="I136" s="31"/>
      <c r="J136" s="73"/>
      <c r="K136" s="56"/>
      <c r="L136" s="31"/>
      <c r="M136" s="56">
        <v>1303</v>
      </c>
      <c r="N136" s="18">
        <f t="shared" si="12"/>
        <v>1303</v>
      </c>
      <c r="O136" s="56"/>
      <c r="P136" s="18">
        <f t="shared" si="11"/>
        <v>1303</v>
      </c>
      <c r="Q136" s="55"/>
      <c r="R136" s="15">
        <f>P136+Q136</f>
        <v>1303</v>
      </c>
      <c r="S136" s="55">
        <v>1219.4</v>
      </c>
      <c r="T136" s="15">
        <f t="shared" si="10"/>
        <v>93.58403683806601</v>
      </c>
    </row>
    <row r="137" spans="1:20" s="5" customFormat="1" ht="53.25" customHeight="1">
      <c r="A137" s="99" t="s">
        <v>484</v>
      </c>
      <c r="B137" s="17" t="s">
        <v>160</v>
      </c>
      <c r="C137" s="17" t="s">
        <v>131</v>
      </c>
      <c r="D137" s="17"/>
      <c r="E137" s="17" t="s">
        <v>929</v>
      </c>
      <c r="F137" s="33"/>
      <c r="G137" s="79" t="s">
        <v>14</v>
      </c>
      <c r="H137" s="31"/>
      <c r="I137" s="31"/>
      <c r="J137" s="73"/>
      <c r="K137" s="56"/>
      <c r="L137" s="31"/>
      <c r="M137" s="56"/>
      <c r="N137" s="18"/>
      <c r="O137" s="56">
        <f>SUM(O138)</f>
        <v>23910.5</v>
      </c>
      <c r="P137" s="18">
        <f t="shared" si="11"/>
        <v>23910.5</v>
      </c>
      <c r="Q137" s="55"/>
      <c r="R137" s="15">
        <f>R138</f>
        <v>23910.5</v>
      </c>
      <c r="S137" s="15">
        <f>S138</f>
        <v>23102.5</v>
      </c>
      <c r="T137" s="15">
        <f t="shared" si="10"/>
        <v>96.62073147780264</v>
      </c>
    </row>
    <row r="138" spans="1:20" s="5" customFormat="1" ht="39" customHeight="1">
      <c r="A138" s="99" t="s">
        <v>485</v>
      </c>
      <c r="B138" s="17" t="s">
        <v>160</v>
      </c>
      <c r="C138" s="17" t="s">
        <v>131</v>
      </c>
      <c r="D138" s="17"/>
      <c r="E138" s="17" t="s">
        <v>929</v>
      </c>
      <c r="F138" s="33" t="s">
        <v>198</v>
      </c>
      <c r="G138" s="79" t="s">
        <v>318</v>
      </c>
      <c r="H138" s="31"/>
      <c r="I138" s="31"/>
      <c r="J138" s="73"/>
      <c r="K138" s="56"/>
      <c r="L138" s="31"/>
      <c r="M138" s="56"/>
      <c r="N138" s="18"/>
      <c r="O138" s="56">
        <v>23910.5</v>
      </c>
      <c r="P138" s="18">
        <f t="shared" si="11"/>
        <v>23910.5</v>
      </c>
      <c r="Q138" s="55"/>
      <c r="R138" s="15">
        <f>P138+Q138</f>
        <v>23910.5</v>
      </c>
      <c r="S138" s="55">
        <v>23102.5</v>
      </c>
      <c r="T138" s="15">
        <f t="shared" si="10"/>
        <v>96.62073147780264</v>
      </c>
    </row>
    <row r="139" spans="1:20" s="5" customFormat="1" ht="38.25" customHeight="1">
      <c r="A139" s="99" t="s">
        <v>486</v>
      </c>
      <c r="B139" s="17" t="s">
        <v>160</v>
      </c>
      <c r="C139" s="17" t="s">
        <v>131</v>
      </c>
      <c r="D139" s="17"/>
      <c r="E139" s="17" t="s">
        <v>333</v>
      </c>
      <c r="F139" s="20"/>
      <c r="G139" s="81" t="s">
        <v>325</v>
      </c>
      <c r="H139" s="18">
        <f>H140</f>
        <v>2224</v>
      </c>
      <c r="I139" s="18">
        <f>SUM(I140)</f>
        <v>1050</v>
      </c>
      <c r="J139" s="51">
        <f t="shared" si="14"/>
        <v>3274</v>
      </c>
      <c r="K139" s="55"/>
      <c r="L139" s="15">
        <f t="shared" si="13"/>
        <v>3274</v>
      </c>
      <c r="M139" s="55">
        <f>SUM(M141+M142+M144+M146)</f>
        <v>3419.2000000000003</v>
      </c>
      <c r="N139" s="15">
        <f t="shared" si="12"/>
        <v>6693.200000000001</v>
      </c>
      <c r="O139" s="55">
        <f>SUM(O140+O142+O144+O146+O148+O150)</f>
        <v>102688.59999999999</v>
      </c>
      <c r="P139" s="15">
        <f t="shared" si="11"/>
        <v>109381.79999999999</v>
      </c>
      <c r="Q139" s="55">
        <f>SUM(Q140+Q142+Q144+Q146+Q148+Q150)</f>
        <v>-17738.1</v>
      </c>
      <c r="R139" s="15">
        <f>R140+R142+R144+R146+R148+R150</f>
        <v>91643.7</v>
      </c>
      <c r="S139" s="15">
        <f>S140+S142+S144+S146+S148+S150</f>
        <v>80516.2</v>
      </c>
      <c r="T139" s="15">
        <f t="shared" si="10"/>
        <v>87.85786693466109</v>
      </c>
    </row>
    <row r="140" spans="1:20" s="5" customFormat="1" ht="25.5">
      <c r="A140" s="99" t="s">
        <v>487</v>
      </c>
      <c r="B140" s="17" t="s">
        <v>160</v>
      </c>
      <c r="C140" s="17" t="s">
        <v>131</v>
      </c>
      <c r="D140" s="17"/>
      <c r="E140" s="17" t="s">
        <v>896</v>
      </c>
      <c r="F140" s="17"/>
      <c r="G140" s="78" t="s">
        <v>897</v>
      </c>
      <c r="H140" s="18">
        <v>2224</v>
      </c>
      <c r="I140" s="18">
        <v>1050</v>
      </c>
      <c r="J140" s="51">
        <f t="shared" si="14"/>
        <v>3274</v>
      </c>
      <c r="K140" s="55"/>
      <c r="L140" s="15">
        <f t="shared" si="13"/>
        <v>3274</v>
      </c>
      <c r="M140" s="55">
        <v>577.1</v>
      </c>
      <c r="N140" s="15">
        <f t="shared" si="12"/>
        <v>3851.1</v>
      </c>
      <c r="O140" s="55"/>
      <c r="P140" s="15">
        <f t="shared" si="11"/>
        <v>3851.1</v>
      </c>
      <c r="Q140" s="55">
        <f>SUM(Q141)</f>
        <v>-150</v>
      </c>
      <c r="R140" s="15">
        <f>R141</f>
        <v>3701.1</v>
      </c>
      <c r="S140" s="15">
        <f>S141</f>
        <v>3190</v>
      </c>
      <c r="T140" s="15">
        <f aca="true" t="shared" si="16" ref="T140:T203">S140/R140*100</f>
        <v>86.19059198616628</v>
      </c>
    </row>
    <row r="141" spans="1:20" s="5" customFormat="1" ht="25.5">
      <c r="A141" s="99" t="s">
        <v>488</v>
      </c>
      <c r="B141" s="17" t="s">
        <v>160</v>
      </c>
      <c r="C141" s="17" t="s">
        <v>131</v>
      </c>
      <c r="D141" s="17"/>
      <c r="E141" s="17" t="s">
        <v>896</v>
      </c>
      <c r="F141" s="17" t="s">
        <v>373</v>
      </c>
      <c r="G141" s="78" t="s">
        <v>867</v>
      </c>
      <c r="H141" s="18"/>
      <c r="I141" s="18"/>
      <c r="J141" s="51"/>
      <c r="K141" s="55"/>
      <c r="L141" s="15">
        <v>3274</v>
      </c>
      <c r="M141" s="55">
        <v>577.1</v>
      </c>
      <c r="N141" s="15">
        <f t="shared" si="12"/>
        <v>3851.1</v>
      </c>
      <c r="O141" s="55"/>
      <c r="P141" s="15">
        <f t="shared" si="11"/>
        <v>3851.1</v>
      </c>
      <c r="Q141" s="55">
        <v>-150</v>
      </c>
      <c r="R141" s="15">
        <f>P141+Q141</f>
        <v>3701.1</v>
      </c>
      <c r="S141" s="15">
        <v>3190</v>
      </c>
      <c r="T141" s="15">
        <f t="shared" si="16"/>
        <v>86.19059198616628</v>
      </c>
    </row>
    <row r="142" spans="1:20" s="5" customFormat="1" ht="38.25">
      <c r="A142" s="99" t="s">
        <v>489</v>
      </c>
      <c r="B142" s="17" t="s">
        <v>160</v>
      </c>
      <c r="C142" s="17" t="s">
        <v>131</v>
      </c>
      <c r="D142" s="17"/>
      <c r="E142" s="17" t="s">
        <v>899</v>
      </c>
      <c r="F142" s="17"/>
      <c r="G142" s="78" t="s">
        <v>15</v>
      </c>
      <c r="H142" s="18"/>
      <c r="I142" s="18"/>
      <c r="J142" s="51"/>
      <c r="K142" s="55"/>
      <c r="L142" s="15"/>
      <c r="M142" s="55">
        <f>SUM(M143)</f>
        <v>932.2</v>
      </c>
      <c r="N142" s="15">
        <f t="shared" si="12"/>
        <v>932.2</v>
      </c>
      <c r="O142" s="55"/>
      <c r="P142" s="15">
        <f t="shared" si="11"/>
        <v>932.2</v>
      </c>
      <c r="Q142" s="55">
        <f>SUM(Q143)</f>
        <v>0</v>
      </c>
      <c r="R142" s="15">
        <f>R143</f>
        <v>932.2</v>
      </c>
      <c r="S142" s="15">
        <f>S143</f>
        <v>932.2</v>
      </c>
      <c r="T142" s="15">
        <f t="shared" si="16"/>
        <v>100</v>
      </c>
    </row>
    <row r="143" spans="1:20" s="5" customFormat="1" ht="25.5">
      <c r="A143" s="99" t="s">
        <v>490</v>
      </c>
      <c r="B143" s="17" t="s">
        <v>160</v>
      </c>
      <c r="C143" s="17" t="s">
        <v>131</v>
      </c>
      <c r="D143" s="17"/>
      <c r="E143" s="17" t="s">
        <v>899</v>
      </c>
      <c r="F143" s="17" t="s">
        <v>373</v>
      </c>
      <c r="G143" s="78" t="s">
        <v>867</v>
      </c>
      <c r="H143" s="18"/>
      <c r="I143" s="18"/>
      <c r="J143" s="51"/>
      <c r="K143" s="55"/>
      <c r="L143" s="15"/>
      <c r="M143" s="55">
        <v>932.2</v>
      </c>
      <c r="N143" s="15">
        <f t="shared" si="12"/>
        <v>932.2</v>
      </c>
      <c r="O143" s="55"/>
      <c r="P143" s="15">
        <f t="shared" si="11"/>
        <v>932.2</v>
      </c>
      <c r="Q143" s="55"/>
      <c r="R143" s="15">
        <f>P143+Q143</f>
        <v>932.2</v>
      </c>
      <c r="S143" s="55">
        <v>932.2</v>
      </c>
      <c r="T143" s="15">
        <f t="shared" si="16"/>
        <v>100</v>
      </c>
    </row>
    <row r="144" spans="1:20" s="5" customFormat="1" ht="24.75" customHeight="1">
      <c r="A144" s="99" t="s">
        <v>491</v>
      </c>
      <c r="B144" s="17" t="s">
        <v>160</v>
      </c>
      <c r="C144" s="17" t="s">
        <v>131</v>
      </c>
      <c r="D144" s="17"/>
      <c r="E144" s="17" t="s">
        <v>900</v>
      </c>
      <c r="F144" s="17"/>
      <c r="G144" s="78" t="s">
        <v>16</v>
      </c>
      <c r="H144" s="18"/>
      <c r="I144" s="18"/>
      <c r="J144" s="51"/>
      <c r="K144" s="55"/>
      <c r="L144" s="15"/>
      <c r="M144" s="55">
        <f>SUM(M145)</f>
        <v>1409.9</v>
      </c>
      <c r="N144" s="15">
        <f t="shared" si="12"/>
        <v>1409.9</v>
      </c>
      <c r="O144" s="55"/>
      <c r="P144" s="15">
        <f t="shared" si="11"/>
        <v>1409.9</v>
      </c>
      <c r="Q144" s="55"/>
      <c r="R144" s="15">
        <f>R145</f>
        <v>1409.9</v>
      </c>
      <c r="S144" s="15">
        <f>S145</f>
        <v>1290.6</v>
      </c>
      <c r="T144" s="15">
        <f t="shared" si="16"/>
        <v>91.53840697921837</v>
      </c>
    </row>
    <row r="145" spans="1:20" s="5" customFormat="1" ht="25.5">
      <c r="A145" s="99" t="s">
        <v>492</v>
      </c>
      <c r="B145" s="17" t="s">
        <v>160</v>
      </c>
      <c r="C145" s="17" t="s">
        <v>131</v>
      </c>
      <c r="D145" s="17"/>
      <c r="E145" s="17" t="s">
        <v>900</v>
      </c>
      <c r="F145" s="17" t="s">
        <v>373</v>
      </c>
      <c r="G145" s="78" t="s">
        <v>867</v>
      </c>
      <c r="H145" s="18"/>
      <c r="I145" s="18"/>
      <c r="J145" s="51"/>
      <c r="K145" s="55"/>
      <c r="L145" s="15"/>
      <c r="M145" s="55">
        <v>1409.9</v>
      </c>
      <c r="N145" s="15">
        <f t="shared" si="12"/>
        <v>1409.9</v>
      </c>
      <c r="O145" s="55"/>
      <c r="P145" s="15">
        <f t="shared" si="11"/>
        <v>1409.9</v>
      </c>
      <c r="Q145" s="55"/>
      <c r="R145" s="15">
        <f>P145+Q145</f>
        <v>1409.9</v>
      </c>
      <c r="S145" s="55">
        <v>1290.6</v>
      </c>
      <c r="T145" s="15">
        <f t="shared" si="16"/>
        <v>91.53840697921837</v>
      </c>
    </row>
    <row r="146" spans="1:20" s="5" customFormat="1" ht="25.5">
      <c r="A146" s="99" t="s">
        <v>493</v>
      </c>
      <c r="B146" s="17" t="s">
        <v>160</v>
      </c>
      <c r="C146" s="17" t="s">
        <v>131</v>
      </c>
      <c r="D146" s="17"/>
      <c r="E146" s="17" t="s">
        <v>901</v>
      </c>
      <c r="F146" s="17"/>
      <c r="G146" s="78" t="s">
        <v>898</v>
      </c>
      <c r="H146" s="18"/>
      <c r="I146" s="18"/>
      <c r="J146" s="51"/>
      <c r="K146" s="55"/>
      <c r="L146" s="15"/>
      <c r="M146" s="55">
        <f>SUM(M147)</f>
        <v>500</v>
      </c>
      <c r="N146" s="15">
        <f t="shared" si="12"/>
        <v>500</v>
      </c>
      <c r="O146" s="55"/>
      <c r="P146" s="15">
        <f t="shared" si="11"/>
        <v>500</v>
      </c>
      <c r="Q146" s="55">
        <f>SUM(Q147)</f>
        <v>220</v>
      </c>
      <c r="R146" s="15">
        <f>R147</f>
        <v>720</v>
      </c>
      <c r="S146" s="15">
        <f>S147</f>
        <v>720</v>
      </c>
      <c r="T146" s="15">
        <f t="shared" si="16"/>
        <v>100</v>
      </c>
    </row>
    <row r="147" spans="1:20" s="5" customFormat="1" ht="25.5">
      <c r="A147" s="99" t="s">
        <v>494</v>
      </c>
      <c r="B147" s="17" t="s">
        <v>160</v>
      </c>
      <c r="C147" s="17" t="s">
        <v>131</v>
      </c>
      <c r="D147" s="17"/>
      <c r="E147" s="17" t="s">
        <v>901</v>
      </c>
      <c r="F147" s="17" t="s">
        <v>373</v>
      </c>
      <c r="G147" s="78" t="s">
        <v>867</v>
      </c>
      <c r="H147" s="18"/>
      <c r="I147" s="18"/>
      <c r="J147" s="51"/>
      <c r="K147" s="55"/>
      <c r="L147" s="15"/>
      <c r="M147" s="55">
        <v>500</v>
      </c>
      <c r="N147" s="15">
        <f t="shared" si="12"/>
        <v>500</v>
      </c>
      <c r="O147" s="55"/>
      <c r="P147" s="15">
        <f t="shared" si="11"/>
        <v>500</v>
      </c>
      <c r="Q147" s="55">
        <v>220</v>
      </c>
      <c r="R147" s="15">
        <f>P147+Q147</f>
        <v>720</v>
      </c>
      <c r="S147" s="15">
        <v>720</v>
      </c>
      <c r="T147" s="15">
        <f t="shared" si="16"/>
        <v>100</v>
      </c>
    </row>
    <row r="148" spans="1:20" s="5" customFormat="1" ht="29.25" customHeight="1">
      <c r="A148" s="99" t="s">
        <v>495</v>
      </c>
      <c r="B148" s="17" t="s">
        <v>160</v>
      </c>
      <c r="C148" s="17" t="s">
        <v>131</v>
      </c>
      <c r="D148" s="17"/>
      <c r="E148" s="17" t="s">
        <v>924</v>
      </c>
      <c r="F148" s="17"/>
      <c r="G148" s="78" t="s">
        <v>20</v>
      </c>
      <c r="H148" s="18"/>
      <c r="I148" s="18"/>
      <c r="J148" s="51"/>
      <c r="K148" s="55"/>
      <c r="L148" s="15"/>
      <c r="M148" s="55"/>
      <c r="N148" s="15"/>
      <c r="O148" s="55">
        <f>SUM(O149)</f>
        <v>79240.4</v>
      </c>
      <c r="P148" s="15">
        <f t="shared" si="11"/>
        <v>79240.4</v>
      </c>
      <c r="Q148" s="55">
        <f>SUM(Q149)</f>
        <v>-13341.7</v>
      </c>
      <c r="R148" s="15">
        <f>R149</f>
        <v>65898.7</v>
      </c>
      <c r="S148" s="15">
        <f>S149</f>
        <v>55401.6</v>
      </c>
      <c r="T148" s="15">
        <f t="shared" si="16"/>
        <v>84.07085420501467</v>
      </c>
    </row>
    <row r="149" spans="1:20" s="5" customFormat="1" ht="27" customHeight="1">
      <c r="A149" s="99" t="s">
        <v>496</v>
      </c>
      <c r="B149" s="17" t="s">
        <v>160</v>
      </c>
      <c r="C149" s="17" t="s">
        <v>131</v>
      </c>
      <c r="D149" s="17"/>
      <c r="E149" s="17" t="s">
        <v>924</v>
      </c>
      <c r="F149" s="17" t="s">
        <v>373</v>
      </c>
      <c r="G149" s="78" t="s">
        <v>867</v>
      </c>
      <c r="H149" s="18"/>
      <c r="I149" s="18"/>
      <c r="J149" s="51"/>
      <c r="K149" s="55"/>
      <c r="L149" s="15"/>
      <c r="M149" s="55"/>
      <c r="N149" s="15"/>
      <c r="O149" s="55">
        <v>79240.4</v>
      </c>
      <c r="P149" s="15">
        <f t="shared" si="11"/>
        <v>79240.4</v>
      </c>
      <c r="Q149" s="55">
        <v>-13341.7</v>
      </c>
      <c r="R149" s="15">
        <f>P149+Q149</f>
        <v>65898.7</v>
      </c>
      <c r="S149" s="55">
        <v>55401.6</v>
      </c>
      <c r="T149" s="15">
        <f t="shared" si="16"/>
        <v>84.07085420501467</v>
      </c>
    </row>
    <row r="150" spans="1:20" s="5" customFormat="1" ht="39" customHeight="1">
      <c r="A150" s="99" t="s">
        <v>497</v>
      </c>
      <c r="B150" s="17" t="s">
        <v>160</v>
      </c>
      <c r="C150" s="17" t="s">
        <v>131</v>
      </c>
      <c r="D150" s="17"/>
      <c r="E150" s="17" t="s">
        <v>925</v>
      </c>
      <c r="F150" s="17"/>
      <c r="G150" s="78" t="s">
        <v>21</v>
      </c>
      <c r="H150" s="18"/>
      <c r="I150" s="18"/>
      <c r="J150" s="51"/>
      <c r="K150" s="55"/>
      <c r="L150" s="15"/>
      <c r="M150" s="55"/>
      <c r="N150" s="15"/>
      <c r="O150" s="55">
        <f>SUM(O151)</f>
        <v>23448.2</v>
      </c>
      <c r="P150" s="15">
        <f t="shared" si="11"/>
        <v>23448.2</v>
      </c>
      <c r="Q150" s="55">
        <f>SUM(Q151)</f>
        <v>-4466.4</v>
      </c>
      <c r="R150" s="15">
        <f>R151</f>
        <v>18981.800000000003</v>
      </c>
      <c r="S150" s="15">
        <f>S151</f>
        <v>18981.8</v>
      </c>
      <c r="T150" s="15">
        <f t="shared" si="16"/>
        <v>99.99999999999997</v>
      </c>
    </row>
    <row r="151" spans="1:20" s="5" customFormat="1" ht="25.5">
      <c r="A151" s="99" t="s">
        <v>965</v>
      </c>
      <c r="B151" s="17" t="s">
        <v>160</v>
      </c>
      <c r="C151" s="17" t="s">
        <v>131</v>
      </c>
      <c r="D151" s="17"/>
      <c r="E151" s="17" t="s">
        <v>925</v>
      </c>
      <c r="F151" s="17" t="s">
        <v>373</v>
      </c>
      <c r="G151" s="78" t="s">
        <v>867</v>
      </c>
      <c r="H151" s="18"/>
      <c r="I151" s="18"/>
      <c r="J151" s="51"/>
      <c r="K151" s="55"/>
      <c r="L151" s="15"/>
      <c r="M151" s="55"/>
      <c r="N151" s="15"/>
      <c r="O151" s="55">
        <v>23448.2</v>
      </c>
      <c r="P151" s="15">
        <f t="shared" si="11"/>
        <v>23448.2</v>
      </c>
      <c r="Q151" s="55">
        <v>-4466.4</v>
      </c>
      <c r="R151" s="15">
        <f>P151+Q151</f>
        <v>18981.800000000003</v>
      </c>
      <c r="S151" s="55">
        <v>18981.8</v>
      </c>
      <c r="T151" s="15">
        <f t="shared" si="16"/>
        <v>99.99999999999997</v>
      </c>
    </row>
    <row r="152" spans="1:20" s="5" customFormat="1" ht="12.75">
      <c r="A152" s="99" t="s">
        <v>966</v>
      </c>
      <c r="B152" s="17" t="s">
        <v>160</v>
      </c>
      <c r="C152" s="17" t="s">
        <v>131</v>
      </c>
      <c r="D152" s="17"/>
      <c r="E152" s="17" t="s">
        <v>274</v>
      </c>
      <c r="F152" s="17"/>
      <c r="G152" s="81" t="s">
        <v>275</v>
      </c>
      <c r="H152" s="18"/>
      <c r="I152" s="18"/>
      <c r="J152" s="51"/>
      <c r="K152" s="55">
        <f>SUM(K153)</f>
        <v>2460.6</v>
      </c>
      <c r="L152" s="15">
        <f t="shared" si="13"/>
        <v>2460.6</v>
      </c>
      <c r="M152" s="55"/>
      <c r="N152" s="15">
        <f t="shared" si="12"/>
        <v>2460.6</v>
      </c>
      <c r="O152" s="55"/>
      <c r="P152" s="15">
        <f t="shared" si="11"/>
        <v>2460.6</v>
      </c>
      <c r="Q152" s="55"/>
      <c r="R152" s="15">
        <f>R153</f>
        <v>15058.4</v>
      </c>
      <c r="S152" s="15">
        <f>S153</f>
        <v>1316.2</v>
      </c>
      <c r="T152" s="15">
        <f t="shared" si="16"/>
        <v>8.740636455400308</v>
      </c>
    </row>
    <row r="153" spans="1:20" s="5" customFormat="1" ht="24" customHeight="1">
      <c r="A153" s="99" t="s">
        <v>498</v>
      </c>
      <c r="B153" s="17" t="s">
        <v>160</v>
      </c>
      <c r="C153" s="17" t="s">
        <v>131</v>
      </c>
      <c r="D153" s="17"/>
      <c r="E153" s="17" t="s">
        <v>814</v>
      </c>
      <c r="F153" s="17"/>
      <c r="G153" s="78" t="s">
        <v>815</v>
      </c>
      <c r="H153" s="18"/>
      <c r="I153" s="18"/>
      <c r="J153" s="51"/>
      <c r="K153" s="55">
        <f>SUM(K154)</f>
        <v>2460.6</v>
      </c>
      <c r="L153" s="15">
        <f t="shared" si="13"/>
        <v>2460.6</v>
      </c>
      <c r="M153" s="55"/>
      <c r="N153" s="15">
        <f t="shared" si="12"/>
        <v>2460.6</v>
      </c>
      <c r="O153" s="55"/>
      <c r="P153" s="15">
        <f t="shared" si="11"/>
        <v>2460.6</v>
      </c>
      <c r="Q153" s="55"/>
      <c r="R153" s="15">
        <f>R154</f>
        <v>15058.4</v>
      </c>
      <c r="S153" s="15">
        <f>S154</f>
        <v>1316.2</v>
      </c>
      <c r="T153" s="15">
        <f t="shared" si="16"/>
        <v>8.740636455400308</v>
      </c>
    </row>
    <row r="154" spans="1:20" s="5" customFormat="1" ht="25.5">
      <c r="A154" s="99" t="s">
        <v>499</v>
      </c>
      <c r="B154" s="17" t="s">
        <v>160</v>
      </c>
      <c r="C154" s="17" t="s">
        <v>131</v>
      </c>
      <c r="D154" s="17"/>
      <c r="E154" s="17" t="s">
        <v>814</v>
      </c>
      <c r="F154" s="17" t="s">
        <v>226</v>
      </c>
      <c r="G154" s="76" t="s">
        <v>237</v>
      </c>
      <c r="H154" s="18"/>
      <c r="I154" s="18"/>
      <c r="J154" s="51"/>
      <c r="K154" s="55">
        <v>2460.6</v>
      </c>
      <c r="L154" s="15">
        <f t="shared" si="13"/>
        <v>2460.6</v>
      </c>
      <c r="M154" s="55"/>
      <c r="N154" s="15">
        <f t="shared" si="12"/>
        <v>2460.6</v>
      </c>
      <c r="O154" s="55"/>
      <c r="P154" s="15">
        <f aca="true" t="shared" si="17" ref="P154:P228">N154+O154</f>
        <v>2460.6</v>
      </c>
      <c r="Q154" s="55"/>
      <c r="R154" s="15">
        <v>15058.4</v>
      </c>
      <c r="S154" s="55">
        <v>1316.2</v>
      </c>
      <c r="T154" s="15">
        <f t="shared" si="16"/>
        <v>8.740636455400308</v>
      </c>
    </row>
    <row r="155" spans="1:20" s="5" customFormat="1" ht="12.75">
      <c r="A155" s="99" t="s">
        <v>500</v>
      </c>
      <c r="B155" s="20" t="s">
        <v>160</v>
      </c>
      <c r="C155" s="20" t="s">
        <v>166</v>
      </c>
      <c r="D155" s="20" t="s">
        <v>131</v>
      </c>
      <c r="E155" s="20"/>
      <c r="F155" s="20" t="s">
        <v>87</v>
      </c>
      <c r="G155" s="23" t="s">
        <v>150</v>
      </c>
      <c r="H155" s="31">
        <f>SUM(H156+H160)</f>
        <v>13603</v>
      </c>
      <c r="I155" s="31"/>
      <c r="J155" s="50">
        <f t="shared" si="14"/>
        <v>13603</v>
      </c>
      <c r="K155" s="55"/>
      <c r="L155" s="14">
        <f t="shared" si="13"/>
        <v>13603</v>
      </c>
      <c r="M155" s="54" t="e">
        <f>SUM(M156+M158+M160)</f>
        <v>#REF!</v>
      </c>
      <c r="N155" s="14" t="e">
        <f t="shared" si="12"/>
        <v>#REF!</v>
      </c>
      <c r="O155" s="55">
        <f>SUM(O156+O158+O160)</f>
        <v>-1351.6999999999998</v>
      </c>
      <c r="P155" s="14" t="e">
        <f t="shared" si="17"/>
        <v>#REF!</v>
      </c>
      <c r="Q155" s="55" t="e">
        <f>SUM(Q156+Q158+Q160)</f>
        <v>#REF!</v>
      </c>
      <c r="R155" s="14">
        <f>R156+R158+R160</f>
        <v>9752.699999999999</v>
      </c>
      <c r="S155" s="14">
        <f>S156+S158+S160</f>
        <v>6994.7</v>
      </c>
      <c r="T155" s="14">
        <f t="shared" si="16"/>
        <v>71.72065171696043</v>
      </c>
    </row>
    <row r="156" spans="1:20" s="5" customFormat="1" ht="38.25" customHeight="1">
      <c r="A156" s="99" t="s">
        <v>501</v>
      </c>
      <c r="B156" s="17" t="s">
        <v>160</v>
      </c>
      <c r="C156" s="17" t="s">
        <v>166</v>
      </c>
      <c r="D156" s="17"/>
      <c r="E156" s="17" t="s">
        <v>332</v>
      </c>
      <c r="F156" s="17"/>
      <c r="G156" s="79" t="s">
        <v>743</v>
      </c>
      <c r="H156" s="18">
        <f>SUM(H157)</f>
        <v>1017.5</v>
      </c>
      <c r="I156" s="18"/>
      <c r="J156" s="51">
        <f t="shared" si="14"/>
        <v>1017.5</v>
      </c>
      <c r="K156" s="55"/>
      <c r="L156" s="15">
        <f t="shared" si="13"/>
        <v>1017.5</v>
      </c>
      <c r="M156" s="55"/>
      <c r="N156" s="15">
        <f t="shared" si="12"/>
        <v>1017.5</v>
      </c>
      <c r="O156" s="55"/>
      <c r="P156" s="15">
        <f t="shared" si="17"/>
        <v>1017.5</v>
      </c>
      <c r="Q156" s="55">
        <f>SUM(Q157)</f>
        <v>-200</v>
      </c>
      <c r="R156" s="15">
        <f>R157</f>
        <v>817.5</v>
      </c>
      <c r="S156" s="15">
        <f>S157</f>
        <v>643</v>
      </c>
      <c r="T156" s="15">
        <f t="shared" si="16"/>
        <v>78.65443425076452</v>
      </c>
    </row>
    <row r="157" spans="1:20" s="5" customFormat="1" ht="25.5">
      <c r="A157" s="99" t="s">
        <v>502</v>
      </c>
      <c r="B157" s="17" t="s">
        <v>160</v>
      </c>
      <c r="C157" s="17" t="s">
        <v>166</v>
      </c>
      <c r="D157" s="17"/>
      <c r="E157" s="17" t="s">
        <v>332</v>
      </c>
      <c r="F157" s="17" t="s">
        <v>226</v>
      </c>
      <c r="G157" s="76" t="s">
        <v>237</v>
      </c>
      <c r="H157" s="18">
        <v>1017.5</v>
      </c>
      <c r="I157" s="18"/>
      <c r="J157" s="51">
        <f t="shared" si="14"/>
        <v>1017.5</v>
      </c>
      <c r="K157" s="55"/>
      <c r="L157" s="15">
        <f t="shared" si="13"/>
        <v>1017.5</v>
      </c>
      <c r="M157" s="55"/>
      <c r="N157" s="15">
        <f t="shared" si="12"/>
        <v>1017.5</v>
      </c>
      <c r="O157" s="55"/>
      <c r="P157" s="15">
        <f t="shared" si="17"/>
        <v>1017.5</v>
      </c>
      <c r="Q157" s="55">
        <v>-200</v>
      </c>
      <c r="R157" s="15">
        <f>P157+Q157</f>
        <v>817.5</v>
      </c>
      <c r="S157" s="15">
        <v>643</v>
      </c>
      <c r="T157" s="15">
        <f t="shared" si="16"/>
        <v>78.65443425076452</v>
      </c>
    </row>
    <row r="158" spans="1:20" s="5" customFormat="1" ht="38.25">
      <c r="A158" s="99" t="s">
        <v>503</v>
      </c>
      <c r="B158" s="17" t="s">
        <v>160</v>
      </c>
      <c r="C158" s="17" t="s">
        <v>166</v>
      </c>
      <c r="D158" s="17"/>
      <c r="E158" s="17" t="s">
        <v>868</v>
      </c>
      <c r="F158" s="17"/>
      <c r="G158" s="79" t="s">
        <v>974</v>
      </c>
      <c r="H158" s="18"/>
      <c r="I158" s="18"/>
      <c r="J158" s="51"/>
      <c r="K158" s="55"/>
      <c r="L158" s="15"/>
      <c r="M158" s="55" t="e">
        <f>SUM(#REF!)</f>
        <v>#REF!</v>
      </c>
      <c r="N158" s="15" t="e">
        <f t="shared" si="12"/>
        <v>#REF!</v>
      </c>
      <c r="O158" s="55"/>
      <c r="P158" s="15" t="e">
        <f t="shared" si="17"/>
        <v>#REF!</v>
      </c>
      <c r="Q158" s="55" t="e">
        <f>SUM(Q159+#REF!)</f>
        <v>#REF!</v>
      </c>
      <c r="R158" s="15">
        <f>R159</f>
        <v>300</v>
      </c>
      <c r="S158" s="15">
        <f>S159</f>
        <v>0</v>
      </c>
      <c r="T158" s="15">
        <f t="shared" si="16"/>
        <v>0</v>
      </c>
    </row>
    <row r="159" spans="1:20" s="5" customFormat="1" ht="25.5">
      <c r="A159" s="99" t="s">
        <v>504</v>
      </c>
      <c r="B159" s="17" t="s">
        <v>160</v>
      </c>
      <c r="C159" s="17" t="s">
        <v>166</v>
      </c>
      <c r="D159" s="17"/>
      <c r="E159" s="17" t="s">
        <v>868</v>
      </c>
      <c r="F159" s="17" t="s">
        <v>226</v>
      </c>
      <c r="G159" s="76" t="s">
        <v>237</v>
      </c>
      <c r="H159" s="18"/>
      <c r="I159" s="18"/>
      <c r="J159" s="51"/>
      <c r="K159" s="55"/>
      <c r="L159" s="15"/>
      <c r="M159" s="55"/>
      <c r="N159" s="15"/>
      <c r="O159" s="55"/>
      <c r="P159" s="15"/>
      <c r="Q159" s="55">
        <v>300</v>
      </c>
      <c r="R159" s="15">
        <f>P159+Q159</f>
        <v>300</v>
      </c>
      <c r="S159" s="55">
        <v>0</v>
      </c>
      <c r="T159" s="15">
        <f t="shared" si="16"/>
        <v>0</v>
      </c>
    </row>
    <row r="160" spans="1:20" s="5" customFormat="1" ht="15.75" customHeight="1">
      <c r="A160" s="99" t="s">
        <v>505</v>
      </c>
      <c r="B160" s="17" t="s">
        <v>160</v>
      </c>
      <c r="C160" s="17" t="s">
        <v>166</v>
      </c>
      <c r="D160" s="17"/>
      <c r="E160" s="17" t="s">
        <v>274</v>
      </c>
      <c r="F160" s="17"/>
      <c r="G160" s="81" t="s">
        <v>275</v>
      </c>
      <c r="H160" s="18">
        <f>SUM(H161+H164)</f>
        <v>12585.5</v>
      </c>
      <c r="I160" s="18"/>
      <c r="J160" s="51">
        <f t="shared" si="14"/>
        <v>12585.5</v>
      </c>
      <c r="K160" s="55"/>
      <c r="L160" s="15">
        <f t="shared" si="13"/>
        <v>12585.5</v>
      </c>
      <c r="M160" s="55">
        <f>SUM(M161+M164)</f>
        <v>-2700</v>
      </c>
      <c r="N160" s="15">
        <f t="shared" si="12"/>
        <v>9885.5</v>
      </c>
      <c r="O160" s="55">
        <f>SUM(O161+O164)</f>
        <v>-1351.6999999999998</v>
      </c>
      <c r="P160" s="15">
        <f t="shared" si="17"/>
        <v>8533.8</v>
      </c>
      <c r="Q160" s="55">
        <f>SUM(Q161+Q164+Q166)</f>
        <v>100</v>
      </c>
      <c r="R160" s="15">
        <f>R161+R164+R166</f>
        <v>8635.199999999999</v>
      </c>
      <c r="S160" s="15">
        <f>S161+S164+S166</f>
        <v>6351.7</v>
      </c>
      <c r="T160" s="15">
        <f t="shared" si="16"/>
        <v>73.55591069112471</v>
      </c>
    </row>
    <row r="161" spans="1:20" s="5" customFormat="1" ht="12.75">
      <c r="A161" s="99" t="s">
        <v>506</v>
      </c>
      <c r="B161" s="17" t="s">
        <v>160</v>
      </c>
      <c r="C161" s="17" t="s">
        <v>166</v>
      </c>
      <c r="D161" s="17"/>
      <c r="E161" s="17" t="s">
        <v>326</v>
      </c>
      <c r="F161" s="17"/>
      <c r="G161" s="78" t="s">
        <v>151</v>
      </c>
      <c r="H161" s="18">
        <f>SUM(H162)</f>
        <v>6500</v>
      </c>
      <c r="I161" s="18"/>
      <c r="J161" s="51">
        <f t="shared" si="14"/>
        <v>6500</v>
      </c>
      <c r="K161" s="55"/>
      <c r="L161" s="15">
        <f t="shared" si="13"/>
        <v>6500</v>
      </c>
      <c r="M161" s="55"/>
      <c r="N161" s="15">
        <f t="shared" si="12"/>
        <v>6500</v>
      </c>
      <c r="O161" s="55">
        <f>SUM(O162:O163)</f>
        <v>1.4</v>
      </c>
      <c r="P161" s="15">
        <f t="shared" si="17"/>
        <v>6501.4</v>
      </c>
      <c r="Q161" s="55"/>
      <c r="R161" s="15">
        <f>R162+R163</f>
        <v>6502.799999999999</v>
      </c>
      <c r="S161" s="15">
        <f>S162+S163</f>
        <v>4779.7</v>
      </c>
      <c r="T161" s="15">
        <f t="shared" si="16"/>
        <v>73.50218367472475</v>
      </c>
    </row>
    <row r="162" spans="1:20" s="5" customFormat="1" ht="25.5">
      <c r="A162" s="99" t="s">
        <v>507</v>
      </c>
      <c r="B162" s="17" t="s">
        <v>160</v>
      </c>
      <c r="C162" s="17" t="s">
        <v>166</v>
      </c>
      <c r="D162" s="17"/>
      <c r="E162" s="17" t="s">
        <v>326</v>
      </c>
      <c r="F162" s="17" t="s">
        <v>226</v>
      </c>
      <c r="G162" s="76" t="s">
        <v>237</v>
      </c>
      <c r="H162" s="18">
        <v>6500</v>
      </c>
      <c r="I162" s="18"/>
      <c r="J162" s="51">
        <f t="shared" si="14"/>
        <v>6500</v>
      </c>
      <c r="K162" s="55"/>
      <c r="L162" s="15">
        <f t="shared" si="13"/>
        <v>6500</v>
      </c>
      <c r="M162" s="55"/>
      <c r="N162" s="15">
        <f t="shared" si="12"/>
        <v>6500</v>
      </c>
      <c r="O162" s="55"/>
      <c r="P162" s="15">
        <f t="shared" si="17"/>
        <v>6500</v>
      </c>
      <c r="Q162" s="55"/>
      <c r="R162" s="18">
        <v>6501.4</v>
      </c>
      <c r="S162" s="56">
        <v>4779.7</v>
      </c>
      <c r="T162" s="15">
        <f t="shared" si="16"/>
        <v>73.51801150521426</v>
      </c>
    </row>
    <row r="163" spans="1:20" s="5" customFormat="1" ht="38.25">
      <c r="A163" s="99" t="s">
        <v>1002</v>
      </c>
      <c r="B163" s="17" t="s">
        <v>160</v>
      </c>
      <c r="C163" s="17" t="s">
        <v>166</v>
      </c>
      <c r="D163" s="17"/>
      <c r="E163" s="17" t="s">
        <v>326</v>
      </c>
      <c r="F163" s="17" t="s">
        <v>226</v>
      </c>
      <c r="G163" s="76" t="s">
        <v>863</v>
      </c>
      <c r="H163" s="18"/>
      <c r="I163" s="18"/>
      <c r="J163" s="51"/>
      <c r="K163" s="55"/>
      <c r="L163" s="15"/>
      <c r="M163" s="55"/>
      <c r="N163" s="15"/>
      <c r="O163" s="56">
        <v>1.4</v>
      </c>
      <c r="P163" s="15">
        <f t="shared" si="17"/>
        <v>1.4</v>
      </c>
      <c r="Q163" s="55"/>
      <c r="R163" s="18">
        <f>P163+Q163</f>
        <v>1.4</v>
      </c>
      <c r="S163" s="56">
        <v>0</v>
      </c>
      <c r="T163" s="15">
        <f t="shared" si="16"/>
        <v>0</v>
      </c>
    </row>
    <row r="164" spans="1:20" s="5" customFormat="1" ht="17.25" customHeight="1">
      <c r="A164" s="99" t="s">
        <v>508</v>
      </c>
      <c r="B164" s="17" t="s">
        <v>160</v>
      </c>
      <c r="C164" s="17" t="s">
        <v>166</v>
      </c>
      <c r="D164" s="17"/>
      <c r="E164" s="17" t="s">
        <v>327</v>
      </c>
      <c r="F164" s="17"/>
      <c r="G164" s="78" t="s">
        <v>740</v>
      </c>
      <c r="H164" s="18">
        <f>SUM(H165)</f>
        <v>6085.5</v>
      </c>
      <c r="I164" s="18"/>
      <c r="J164" s="51">
        <f t="shared" si="14"/>
        <v>6085.5</v>
      </c>
      <c r="K164" s="55"/>
      <c r="L164" s="15">
        <f t="shared" si="13"/>
        <v>6085.5</v>
      </c>
      <c r="M164" s="55">
        <f>SUM(M165)</f>
        <v>-2700</v>
      </c>
      <c r="N164" s="15">
        <f t="shared" si="12"/>
        <v>3385.5</v>
      </c>
      <c r="O164" s="56">
        <f>SUM(O165:O165)</f>
        <v>-1353.1</v>
      </c>
      <c r="P164" s="15">
        <f t="shared" si="17"/>
        <v>2032.4</v>
      </c>
      <c r="Q164" s="55"/>
      <c r="R164" s="15">
        <f>R165</f>
        <v>2032.4</v>
      </c>
      <c r="S164" s="15">
        <f>S165</f>
        <v>1472</v>
      </c>
      <c r="T164" s="15">
        <f t="shared" si="16"/>
        <v>72.42668765990946</v>
      </c>
    </row>
    <row r="165" spans="1:20" s="5" customFormat="1" ht="25.5">
      <c r="A165" s="99" t="s">
        <v>509</v>
      </c>
      <c r="B165" s="17" t="s">
        <v>160</v>
      </c>
      <c r="C165" s="17" t="s">
        <v>166</v>
      </c>
      <c r="D165" s="17"/>
      <c r="E165" s="17" t="s">
        <v>327</v>
      </c>
      <c r="F165" s="17" t="s">
        <v>226</v>
      </c>
      <c r="G165" s="76" t="s">
        <v>237</v>
      </c>
      <c r="H165" s="18">
        <v>6085.5</v>
      </c>
      <c r="I165" s="18"/>
      <c r="J165" s="51">
        <f t="shared" si="14"/>
        <v>6085.5</v>
      </c>
      <c r="K165" s="55"/>
      <c r="L165" s="15">
        <f t="shared" si="13"/>
        <v>6085.5</v>
      </c>
      <c r="M165" s="55">
        <v>-2700</v>
      </c>
      <c r="N165" s="15">
        <f t="shared" si="12"/>
        <v>3385.5</v>
      </c>
      <c r="O165" s="56">
        <v>-1353.1</v>
      </c>
      <c r="P165" s="15">
        <f t="shared" si="17"/>
        <v>2032.4</v>
      </c>
      <c r="Q165" s="55"/>
      <c r="R165" s="15">
        <f>P165+Q165</f>
        <v>2032.4</v>
      </c>
      <c r="S165" s="15">
        <v>1472</v>
      </c>
      <c r="T165" s="15">
        <f t="shared" si="16"/>
        <v>72.42668765990946</v>
      </c>
    </row>
    <row r="166" spans="1:20" s="5" customFormat="1" ht="25.5">
      <c r="A166" s="99" t="s">
        <v>510</v>
      </c>
      <c r="B166" s="17" t="s">
        <v>160</v>
      </c>
      <c r="C166" s="17" t="s">
        <v>166</v>
      </c>
      <c r="D166" s="17"/>
      <c r="E166" s="17" t="s">
        <v>814</v>
      </c>
      <c r="F166" s="17"/>
      <c r="G166" s="78" t="s">
        <v>815</v>
      </c>
      <c r="H166" s="18"/>
      <c r="I166" s="18"/>
      <c r="J166" s="51"/>
      <c r="K166" s="55"/>
      <c r="L166" s="15"/>
      <c r="M166" s="55"/>
      <c r="N166" s="15"/>
      <c r="O166" s="56"/>
      <c r="P166" s="15"/>
      <c r="Q166" s="55">
        <f>SUM(Q167)</f>
        <v>100</v>
      </c>
      <c r="R166" s="15">
        <f>R167</f>
        <v>100</v>
      </c>
      <c r="S166" s="15">
        <f>S167</f>
        <v>100</v>
      </c>
      <c r="T166" s="15">
        <f t="shared" si="16"/>
        <v>100</v>
      </c>
    </row>
    <row r="167" spans="1:20" s="5" customFormat="1" ht="25.5">
      <c r="A167" s="99" t="s">
        <v>511</v>
      </c>
      <c r="B167" s="17" t="s">
        <v>160</v>
      </c>
      <c r="C167" s="17" t="s">
        <v>166</v>
      </c>
      <c r="D167" s="17"/>
      <c r="E167" s="17" t="s">
        <v>814</v>
      </c>
      <c r="F167" s="17" t="s">
        <v>226</v>
      </c>
      <c r="G167" s="76" t="s">
        <v>237</v>
      </c>
      <c r="H167" s="18"/>
      <c r="I167" s="18"/>
      <c r="J167" s="51"/>
      <c r="K167" s="55"/>
      <c r="L167" s="15"/>
      <c r="M167" s="55"/>
      <c r="N167" s="15"/>
      <c r="O167" s="56"/>
      <c r="P167" s="15"/>
      <c r="Q167" s="55">
        <v>100</v>
      </c>
      <c r="R167" s="15">
        <f>P167+Q167</f>
        <v>100</v>
      </c>
      <c r="S167" s="15">
        <v>100</v>
      </c>
      <c r="T167" s="15">
        <f t="shared" si="16"/>
        <v>100</v>
      </c>
    </row>
    <row r="168" spans="1:20" s="5" customFormat="1" ht="12.75">
      <c r="A168" s="99" t="s">
        <v>512</v>
      </c>
      <c r="B168" s="20" t="s">
        <v>160</v>
      </c>
      <c r="C168" s="20" t="s">
        <v>375</v>
      </c>
      <c r="D168" s="17"/>
      <c r="E168" s="17"/>
      <c r="F168" s="17"/>
      <c r="G168" s="83" t="s">
        <v>376</v>
      </c>
      <c r="H168" s="31" t="e">
        <f>SUM(#REF!)</f>
        <v>#REF!</v>
      </c>
      <c r="I168" s="31"/>
      <c r="J168" s="50" t="e">
        <f t="shared" si="14"/>
        <v>#REF!</v>
      </c>
      <c r="K168" s="55" t="e">
        <f>SUM(#REF!+K169)</f>
        <v>#REF!</v>
      </c>
      <c r="L168" s="14" t="e">
        <f t="shared" si="13"/>
        <v>#REF!</v>
      </c>
      <c r="M168" s="54" t="e">
        <f>SUM(#REF!+M169)</f>
        <v>#REF!</v>
      </c>
      <c r="N168" s="14" t="e">
        <f t="shared" si="12"/>
        <v>#REF!</v>
      </c>
      <c r="O168" s="55" t="e">
        <f>SUM(#REF!+O169)</f>
        <v>#REF!</v>
      </c>
      <c r="P168" s="14" t="e">
        <f t="shared" si="17"/>
        <v>#REF!</v>
      </c>
      <c r="Q168" s="55"/>
      <c r="R168" s="14">
        <f aca="true" t="shared" si="18" ref="R168:S170">R169</f>
        <v>229.8</v>
      </c>
      <c r="S168" s="14">
        <f t="shared" si="18"/>
        <v>0</v>
      </c>
      <c r="T168" s="14">
        <f t="shared" si="16"/>
        <v>0</v>
      </c>
    </row>
    <row r="169" spans="1:20" s="5" customFormat="1" ht="12.75">
      <c r="A169" s="99" t="s">
        <v>513</v>
      </c>
      <c r="B169" s="17" t="s">
        <v>160</v>
      </c>
      <c r="C169" s="17" t="s">
        <v>375</v>
      </c>
      <c r="D169" s="17"/>
      <c r="E169" s="17" t="s">
        <v>274</v>
      </c>
      <c r="F169" s="17"/>
      <c r="G169" s="81" t="s">
        <v>275</v>
      </c>
      <c r="H169" s="18"/>
      <c r="I169" s="18"/>
      <c r="J169" s="51"/>
      <c r="K169" s="55">
        <f>K170</f>
        <v>229.8</v>
      </c>
      <c r="L169" s="15">
        <f t="shared" si="13"/>
        <v>229.8</v>
      </c>
      <c r="M169" s="55"/>
      <c r="N169" s="15">
        <f t="shared" si="12"/>
        <v>229.8</v>
      </c>
      <c r="O169" s="55"/>
      <c r="P169" s="15">
        <f t="shared" si="17"/>
        <v>229.8</v>
      </c>
      <c r="Q169" s="55"/>
      <c r="R169" s="15">
        <f t="shared" si="18"/>
        <v>229.8</v>
      </c>
      <c r="S169" s="15">
        <f t="shared" si="18"/>
        <v>0</v>
      </c>
      <c r="T169" s="15">
        <f t="shared" si="16"/>
        <v>0</v>
      </c>
    </row>
    <row r="170" spans="1:20" s="5" customFormat="1" ht="129" customHeight="1">
      <c r="A170" s="99" t="s">
        <v>514</v>
      </c>
      <c r="B170" s="17" t="s">
        <v>160</v>
      </c>
      <c r="C170" s="17" t="s">
        <v>375</v>
      </c>
      <c r="D170" s="17"/>
      <c r="E170" s="17" t="s">
        <v>812</v>
      </c>
      <c r="F170" s="17"/>
      <c r="G170" s="79" t="s">
        <v>813</v>
      </c>
      <c r="H170" s="18"/>
      <c r="I170" s="18"/>
      <c r="J170" s="51"/>
      <c r="K170" s="55">
        <f>SUM(K171)</f>
        <v>229.8</v>
      </c>
      <c r="L170" s="15">
        <f t="shared" si="13"/>
        <v>229.8</v>
      </c>
      <c r="M170" s="55"/>
      <c r="N170" s="15">
        <f t="shared" si="12"/>
        <v>229.8</v>
      </c>
      <c r="O170" s="55"/>
      <c r="P170" s="15">
        <f t="shared" si="17"/>
        <v>229.8</v>
      </c>
      <c r="Q170" s="55"/>
      <c r="R170" s="15">
        <f t="shared" si="18"/>
        <v>229.8</v>
      </c>
      <c r="S170" s="15">
        <f t="shared" si="18"/>
        <v>0</v>
      </c>
      <c r="T170" s="15">
        <f t="shared" si="16"/>
        <v>0</v>
      </c>
    </row>
    <row r="171" spans="1:20" s="5" customFormat="1" ht="25.5">
      <c r="A171" s="99" t="s">
        <v>515</v>
      </c>
      <c r="B171" s="17" t="s">
        <v>160</v>
      </c>
      <c r="C171" s="17" t="s">
        <v>375</v>
      </c>
      <c r="D171" s="17"/>
      <c r="E171" s="17" t="s">
        <v>812</v>
      </c>
      <c r="F171" s="17" t="s">
        <v>226</v>
      </c>
      <c r="G171" s="76" t="s">
        <v>237</v>
      </c>
      <c r="H171" s="18"/>
      <c r="I171" s="18"/>
      <c r="J171" s="51"/>
      <c r="K171" s="55">
        <v>229.8</v>
      </c>
      <c r="L171" s="15">
        <f t="shared" si="13"/>
        <v>229.8</v>
      </c>
      <c r="M171" s="55"/>
      <c r="N171" s="15">
        <f t="shared" si="12"/>
        <v>229.8</v>
      </c>
      <c r="O171" s="55"/>
      <c r="P171" s="15">
        <f t="shared" si="17"/>
        <v>229.8</v>
      </c>
      <c r="Q171" s="55"/>
      <c r="R171" s="15">
        <f>P171+Q171</f>
        <v>229.8</v>
      </c>
      <c r="S171" s="55">
        <v>0</v>
      </c>
      <c r="T171" s="15">
        <f t="shared" si="16"/>
        <v>0</v>
      </c>
    </row>
    <row r="172" spans="1:20" s="5" customFormat="1" ht="12.75">
      <c r="A172" s="99" t="s">
        <v>516</v>
      </c>
      <c r="B172" s="20" t="s">
        <v>160</v>
      </c>
      <c r="C172" s="20" t="s">
        <v>117</v>
      </c>
      <c r="D172" s="20" t="s">
        <v>117</v>
      </c>
      <c r="E172" s="20" t="s">
        <v>87</v>
      </c>
      <c r="F172" s="20" t="s">
        <v>87</v>
      </c>
      <c r="G172" s="23" t="s">
        <v>118</v>
      </c>
      <c r="H172" s="31">
        <f>H173</f>
        <v>2211</v>
      </c>
      <c r="I172" s="31"/>
      <c r="J172" s="50">
        <f t="shared" si="14"/>
        <v>2211</v>
      </c>
      <c r="K172" s="55"/>
      <c r="L172" s="14">
        <f t="shared" si="13"/>
        <v>2211</v>
      </c>
      <c r="M172" s="55"/>
      <c r="N172" s="14">
        <f aca="true" t="shared" si="19" ref="N172:N244">L172+M172</f>
        <v>2211</v>
      </c>
      <c r="O172" s="55"/>
      <c r="P172" s="14">
        <f t="shared" si="17"/>
        <v>2211</v>
      </c>
      <c r="Q172" s="54">
        <f>SUM(Q173)</f>
        <v>82.7</v>
      </c>
      <c r="R172" s="14">
        <f aca="true" t="shared" si="20" ref="R172:S174">R173</f>
        <v>2293.7</v>
      </c>
      <c r="S172" s="14">
        <f t="shared" si="20"/>
        <v>1714.4</v>
      </c>
      <c r="T172" s="14">
        <f t="shared" si="16"/>
        <v>74.74386362645508</v>
      </c>
    </row>
    <row r="173" spans="1:20" s="5" customFormat="1" ht="25.5">
      <c r="A173" s="99" t="s">
        <v>1003</v>
      </c>
      <c r="B173" s="20" t="s">
        <v>160</v>
      </c>
      <c r="C173" s="20" t="s">
        <v>165</v>
      </c>
      <c r="D173" s="20" t="s">
        <v>119</v>
      </c>
      <c r="E173" s="20" t="s">
        <v>87</v>
      </c>
      <c r="F173" s="20" t="s">
        <v>87</v>
      </c>
      <c r="G173" s="84" t="s">
        <v>65</v>
      </c>
      <c r="H173" s="31">
        <f>H174</f>
        <v>2211</v>
      </c>
      <c r="I173" s="31"/>
      <c r="J173" s="50">
        <f t="shared" si="14"/>
        <v>2211</v>
      </c>
      <c r="K173" s="55"/>
      <c r="L173" s="14">
        <f t="shared" si="13"/>
        <v>2211</v>
      </c>
      <c r="M173" s="55"/>
      <c r="N173" s="14">
        <f t="shared" si="19"/>
        <v>2211</v>
      </c>
      <c r="O173" s="55"/>
      <c r="P173" s="14">
        <f t="shared" si="17"/>
        <v>2211</v>
      </c>
      <c r="Q173" s="54">
        <f>SUM(Q174)</f>
        <v>82.7</v>
      </c>
      <c r="R173" s="14">
        <f t="shared" si="20"/>
        <v>2293.7</v>
      </c>
      <c r="S173" s="14">
        <f t="shared" si="20"/>
        <v>1714.4</v>
      </c>
      <c r="T173" s="14">
        <f t="shared" si="16"/>
        <v>74.74386362645508</v>
      </c>
    </row>
    <row r="174" spans="1:20" s="5" customFormat="1" ht="39.75" customHeight="1">
      <c r="A174" s="99" t="s">
        <v>1004</v>
      </c>
      <c r="B174" s="17" t="s">
        <v>160</v>
      </c>
      <c r="C174" s="17" t="s">
        <v>165</v>
      </c>
      <c r="D174" s="17"/>
      <c r="E174" s="17" t="s">
        <v>339</v>
      </c>
      <c r="F174" s="17"/>
      <c r="G174" s="81" t="s">
        <v>315</v>
      </c>
      <c r="H174" s="18">
        <f>H175</f>
        <v>2211</v>
      </c>
      <c r="I174" s="18"/>
      <c r="J174" s="51">
        <f t="shared" si="14"/>
        <v>2211</v>
      </c>
      <c r="K174" s="55"/>
      <c r="L174" s="15">
        <f t="shared" si="13"/>
        <v>2211</v>
      </c>
      <c r="M174" s="55"/>
      <c r="N174" s="15">
        <f t="shared" si="19"/>
        <v>2211</v>
      </c>
      <c r="O174" s="55"/>
      <c r="P174" s="15">
        <f t="shared" si="17"/>
        <v>2211</v>
      </c>
      <c r="Q174" s="55">
        <f>SUM(Q175)</f>
        <v>82.7</v>
      </c>
      <c r="R174" s="15">
        <f t="shared" si="20"/>
        <v>2293.7</v>
      </c>
      <c r="S174" s="15">
        <f t="shared" si="20"/>
        <v>1714.4</v>
      </c>
      <c r="T174" s="15">
        <f t="shared" si="16"/>
        <v>74.74386362645508</v>
      </c>
    </row>
    <row r="175" spans="1:20" s="5" customFormat="1" ht="25.5">
      <c r="A175" s="99" t="s">
        <v>517</v>
      </c>
      <c r="B175" s="17" t="s">
        <v>160</v>
      </c>
      <c r="C175" s="17" t="s">
        <v>165</v>
      </c>
      <c r="D175" s="17"/>
      <c r="E175" s="17" t="s">
        <v>339</v>
      </c>
      <c r="F175" s="4" t="s">
        <v>226</v>
      </c>
      <c r="G175" s="76" t="s">
        <v>237</v>
      </c>
      <c r="H175" s="18">
        <v>2211</v>
      </c>
      <c r="I175" s="18"/>
      <c r="J175" s="51">
        <f t="shared" si="14"/>
        <v>2211</v>
      </c>
      <c r="K175" s="55"/>
      <c r="L175" s="15">
        <f t="shared" si="13"/>
        <v>2211</v>
      </c>
      <c r="M175" s="55"/>
      <c r="N175" s="15">
        <f t="shared" si="19"/>
        <v>2211</v>
      </c>
      <c r="O175" s="55"/>
      <c r="P175" s="15">
        <f t="shared" si="17"/>
        <v>2211</v>
      </c>
      <c r="Q175" s="55">
        <v>82.7</v>
      </c>
      <c r="R175" s="15">
        <f>P175+Q175</f>
        <v>2293.7</v>
      </c>
      <c r="S175" s="55">
        <v>1714.4</v>
      </c>
      <c r="T175" s="15">
        <f t="shared" si="16"/>
        <v>74.74386362645508</v>
      </c>
    </row>
    <row r="176" spans="1:20" s="5" customFormat="1" ht="12.75">
      <c r="A176" s="99" t="s">
        <v>518</v>
      </c>
      <c r="B176" s="20" t="s">
        <v>160</v>
      </c>
      <c r="C176" s="35">
        <v>1000</v>
      </c>
      <c r="D176" s="20" t="s">
        <v>120</v>
      </c>
      <c r="E176" s="20" t="s">
        <v>87</v>
      </c>
      <c r="F176" s="20" t="s">
        <v>87</v>
      </c>
      <c r="G176" s="23" t="s">
        <v>121</v>
      </c>
      <c r="H176" s="31">
        <f>H177+H181+H207</f>
        <v>73283.6</v>
      </c>
      <c r="I176" s="31"/>
      <c r="J176" s="50">
        <f t="shared" si="14"/>
        <v>73283.6</v>
      </c>
      <c r="K176" s="55">
        <f>K177+K181+K207</f>
        <v>605.8000000000001</v>
      </c>
      <c r="L176" s="14">
        <f t="shared" si="13"/>
        <v>73889.40000000001</v>
      </c>
      <c r="M176" s="55">
        <f>SUM(M177+M181+M207)</f>
        <v>191.1</v>
      </c>
      <c r="N176" s="14">
        <f t="shared" si="19"/>
        <v>74080.50000000001</v>
      </c>
      <c r="O176" s="55">
        <f>SUM(O177+O181+O207)</f>
        <v>11768.5</v>
      </c>
      <c r="P176" s="14">
        <f t="shared" si="17"/>
        <v>85849.00000000001</v>
      </c>
      <c r="Q176" s="55">
        <f>SUM(Q177+Q181+Q207)</f>
        <v>440.7</v>
      </c>
      <c r="R176" s="14">
        <f>R177+R181+R207</f>
        <v>86289.7</v>
      </c>
      <c r="S176" s="14">
        <f>S177+S181+S207</f>
        <v>78008.30000000002</v>
      </c>
      <c r="T176" s="14">
        <f t="shared" si="16"/>
        <v>90.4027943080113</v>
      </c>
    </row>
    <row r="177" spans="1:20" s="5" customFormat="1" ht="12.75">
      <c r="A177" s="99" t="s">
        <v>519</v>
      </c>
      <c r="B177" s="20" t="s">
        <v>160</v>
      </c>
      <c r="C177" s="20" t="s">
        <v>95</v>
      </c>
      <c r="D177" s="20" t="s">
        <v>102</v>
      </c>
      <c r="E177" s="22"/>
      <c r="F177" s="20" t="s">
        <v>87</v>
      </c>
      <c r="G177" s="23" t="s">
        <v>167</v>
      </c>
      <c r="H177" s="31">
        <f>H178</f>
        <v>2700</v>
      </c>
      <c r="I177" s="31"/>
      <c r="J177" s="50">
        <f t="shared" si="14"/>
        <v>2700</v>
      </c>
      <c r="K177" s="55">
        <f>K178</f>
        <v>25.7</v>
      </c>
      <c r="L177" s="14">
        <f t="shared" si="13"/>
        <v>2725.7</v>
      </c>
      <c r="M177" s="55"/>
      <c r="N177" s="14">
        <f t="shared" si="19"/>
        <v>2725.7</v>
      </c>
      <c r="O177" s="55"/>
      <c r="P177" s="14">
        <f t="shared" si="17"/>
        <v>2725.7</v>
      </c>
      <c r="Q177" s="55">
        <f>SUM(Q178)</f>
        <v>-43.3</v>
      </c>
      <c r="R177" s="14">
        <f aca="true" t="shared" si="21" ref="R177:S179">R178</f>
        <v>2682.3999999999996</v>
      </c>
      <c r="S177" s="14">
        <f t="shared" si="21"/>
        <v>2658.1</v>
      </c>
      <c r="T177" s="14">
        <f t="shared" si="16"/>
        <v>99.0940948404414</v>
      </c>
    </row>
    <row r="178" spans="1:20" s="5" customFormat="1" ht="12.75">
      <c r="A178" s="99" t="s">
        <v>520</v>
      </c>
      <c r="B178" s="17" t="s">
        <v>160</v>
      </c>
      <c r="C178" s="17" t="s">
        <v>95</v>
      </c>
      <c r="D178" s="17"/>
      <c r="E178" s="4" t="s">
        <v>274</v>
      </c>
      <c r="F178" s="4" t="s">
        <v>87</v>
      </c>
      <c r="G178" s="10" t="s">
        <v>275</v>
      </c>
      <c r="H178" s="18">
        <f>H179</f>
        <v>2700</v>
      </c>
      <c r="I178" s="18"/>
      <c r="J178" s="51">
        <f t="shared" si="14"/>
        <v>2700</v>
      </c>
      <c r="K178" s="55">
        <f>K179</f>
        <v>25.7</v>
      </c>
      <c r="L178" s="15">
        <f t="shared" si="13"/>
        <v>2725.7</v>
      </c>
      <c r="M178" s="55"/>
      <c r="N178" s="15">
        <f t="shared" si="19"/>
        <v>2725.7</v>
      </c>
      <c r="O178" s="55"/>
      <c r="P178" s="15">
        <f t="shared" si="17"/>
        <v>2725.7</v>
      </c>
      <c r="Q178" s="55">
        <f>SUM(Q179)</f>
        <v>-43.3</v>
      </c>
      <c r="R178" s="15">
        <f t="shared" si="21"/>
        <v>2682.3999999999996</v>
      </c>
      <c r="S178" s="15">
        <f t="shared" si="21"/>
        <v>2658.1</v>
      </c>
      <c r="T178" s="15">
        <f t="shared" si="16"/>
        <v>99.0940948404414</v>
      </c>
    </row>
    <row r="179" spans="1:20" s="5" customFormat="1" ht="13.5" customHeight="1">
      <c r="A179" s="99" t="s">
        <v>521</v>
      </c>
      <c r="B179" s="17" t="s">
        <v>160</v>
      </c>
      <c r="C179" s="17" t="s">
        <v>95</v>
      </c>
      <c r="D179" s="17" t="s">
        <v>95</v>
      </c>
      <c r="E179" s="17" t="s">
        <v>303</v>
      </c>
      <c r="F179" s="17"/>
      <c r="G179" s="16" t="s">
        <v>304</v>
      </c>
      <c r="H179" s="18">
        <f>H180</f>
        <v>2700</v>
      </c>
      <c r="I179" s="18"/>
      <c r="J179" s="51">
        <f t="shared" si="14"/>
        <v>2700</v>
      </c>
      <c r="K179" s="55">
        <f>K180</f>
        <v>25.7</v>
      </c>
      <c r="L179" s="15">
        <f t="shared" si="13"/>
        <v>2725.7</v>
      </c>
      <c r="M179" s="55"/>
      <c r="N179" s="15">
        <f t="shared" si="19"/>
        <v>2725.7</v>
      </c>
      <c r="O179" s="55"/>
      <c r="P179" s="15">
        <f t="shared" si="17"/>
        <v>2725.7</v>
      </c>
      <c r="Q179" s="55">
        <f>SUM(Q180)</f>
        <v>-43.3</v>
      </c>
      <c r="R179" s="15">
        <f t="shared" si="21"/>
        <v>2682.3999999999996</v>
      </c>
      <c r="S179" s="15">
        <f t="shared" si="21"/>
        <v>2658.1</v>
      </c>
      <c r="T179" s="15">
        <f t="shared" si="16"/>
        <v>99.0940948404414</v>
      </c>
    </row>
    <row r="180" spans="1:20" s="5" customFormat="1" ht="25.5">
      <c r="A180" s="99" t="s">
        <v>522</v>
      </c>
      <c r="B180" s="17" t="s">
        <v>160</v>
      </c>
      <c r="C180" s="17" t="s">
        <v>95</v>
      </c>
      <c r="D180" s="17" t="s">
        <v>95</v>
      </c>
      <c r="E180" s="17" t="s">
        <v>303</v>
      </c>
      <c r="F180" s="33" t="s">
        <v>195</v>
      </c>
      <c r="G180" s="85" t="s">
        <v>196</v>
      </c>
      <c r="H180" s="18">
        <v>2700</v>
      </c>
      <c r="I180" s="18"/>
      <c r="J180" s="51">
        <f t="shared" si="14"/>
        <v>2700</v>
      </c>
      <c r="K180" s="55">
        <v>25.7</v>
      </c>
      <c r="L180" s="15">
        <f t="shared" si="13"/>
        <v>2725.7</v>
      </c>
      <c r="M180" s="55"/>
      <c r="N180" s="15">
        <f t="shared" si="19"/>
        <v>2725.7</v>
      </c>
      <c r="O180" s="55"/>
      <c r="P180" s="15">
        <f t="shared" si="17"/>
        <v>2725.7</v>
      </c>
      <c r="Q180" s="55">
        <v>-43.3</v>
      </c>
      <c r="R180" s="15">
        <f>P180+Q180</f>
        <v>2682.3999999999996</v>
      </c>
      <c r="S180" s="55">
        <v>2658.1</v>
      </c>
      <c r="T180" s="15">
        <f t="shared" si="16"/>
        <v>99.0940948404414</v>
      </c>
    </row>
    <row r="181" spans="1:20" s="5" customFormat="1" ht="12.75">
      <c r="A181" s="99" t="s">
        <v>523</v>
      </c>
      <c r="B181" s="20" t="s">
        <v>160</v>
      </c>
      <c r="C181" s="20" t="s">
        <v>122</v>
      </c>
      <c r="D181" s="20"/>
      <c r="E181" s="20"/>
      <c r="F181" s="20"/>
      <c r="G181" s="23" t="s">
        <v>123</v>
      </c>
      <c r="H181" s="31">
        <f>H182+H189+H196</f>
        <v>64961</v>
      </c>
      <c r="I181" s="31"/>
      <c r="J181" s="50">
        <f t="shared" si="14"/>
        <v>64961</v>
      </c>
      <c r="K181" s="55">
        <f>SUM(K182+K189+K196)</f>
        <v>580.1</v>
      </c>
      <c r="L181" s="14">
        <f t="shared" si="13"/>
        <v>65541.1</v>
      </c>
      <c r="M181" s="55">
        <f>SUM(M182+M189+M196)</f>
        <v>191.1</v>
      </c>
      <c r="N181" s="14">
        <f t="shared" si="19"/>
        <v>65732.20000000001</v>
      </c>
      <c r="O181" s="55">
        <f>SUM(O182+O189+O196)</f>
        <v>11768.5</v>
      </c>
      <c r="P181" s="14">
        <f t="shared" si="17"/>
        <v>77500.70000000001</v>
      </c>
      <c r="Q181" s="54">
        <f>SUM(Q182+Q189+Q196)</f>
        <v>504</v>
      </c>
      <c r="R181" s="14">
        <f>R182+R189+R196</f>
        <v>78004.7</v>
      </c>
      <c r="S181" s="14">
        <f>S182+S189+S196</f>
        <v>70693.70000000001</v>
      </c>
      <c r="T181" s="14">
        <f t="shared" si="16"/>
        <v>90.6274878308615</v>
      </c>
    </row>
    <row r="182" spans="1:20" s="5" customFormat="1" ht="39.75" customHeight="1">
      <c r="A182" s="99" t="s">
        <v>524</v>
      </c>
      <c r="B182" s="17" t="s">
        <v>160</v>
      </c>
      <c r="C182" s="17" t="s">
        <v>122</v>
      </c>
      <c r="D182" s="17"/>
      <c r="E182" s="17" t="s">
        <v>331</v>
      </c>
      <c r="F182" s="17"/>
      <c r="G182" s="78" t="s">
        <v>366</v>
      </c>
      <c r="H182" s="18">
        <f>SUM(H184)</f>
        <v>696.2</v>
      </c>
      <c r="I182" s="18"/>
      <c r="J182" s="51">
        <f t="shared" si="14"/>
        <v>696.2</v>
      </c>
      <c r="K182" s="55"/>
      <c r="L182" s="15">
        <f aca="true" t="shared" si="22" ref="L182:L193">J182+K182</f>
        <v>696.2</v>
      </c>
      <c r="M182" s="55">
        <f>SUM(M184)</f>
        <v>80</v>
      </c>
      <c r="N182" s="15">
        <f t="shared" si="19"/>
        <v>776.2</v>
      </c>
      <c r="O182" s="55">
        <f>SUM(O184+O185+O187)</f>
        <v>11412.1</v>
      </c>
      <c r="P182" s="15">
        <f t="shared" si="17"/>
        <v>12188.300000000001</v>
      </c>
      <c r="Q182" s="55">
        <f>SUM(Q183+Q185+Q187)</f>
        <v>-216.39999999999998</v>
      </c>
      <c r="R182" s="15">
        <f>R183+R185+R187</f>
        <v>11971.9</v>
      </c>
      <c r="S182" s="15">
        <f>S183+S185+S187</f>
        <v>11971.900000000001</v>
      </c>
      <c r="T182" s="15">
        <f t="shared" si="16"/>
        <v>100.00000000000003</v>
      </c>
    </row>
    <row r="183" spans="1:20" s="5" customFormat="1" ht="39.75" customHeight="1">
      <c r="A183" s="99" t="s">
        <v>525</v>
      </c>
      <c r="B183" s="17" t="s">
        <v>160</v>
      </c>
      <c r="C183" s="17" t="s">
        <v>122</v>
      </c>
      <c r="D183" s="17"/>
      <c r="E183" s="17" t="s">
        <v>967</v>
      </c>
      <c r="F183" s="17"/>
      <c r="G183" s="85" t="s">
        <v>992</v>
      </c>
      <c r="H183" s="18"/>
      <c r="I183" s="18"/>
      <c r="J183" s="51"/>
      <c r="K183" s="55"/>
      <c r="L183" s="15"/>
      <c r="M183" s="55"/>
      <c r="N183" s="15"/>
      <c r="O183" s="55">
        <v>776.2</v>
      </c>
      <c r="P183" s="15">
        <f t="shared" si="17"/>
        <v>776.2</v>
      </c>
      <c r="Q183" s="55">
        <f>SUM(Q184)</f>
        <v>-13.8</v>
      </c>
      <c r="R183" s="15">
        <f>R184</f>
        <v>762.4000000000001</v>
      </c>
      <c r="S183" s="15">
        <f>S184</f>
        <v>762.4</v>
      </c>
      <c r="T183" s="15">
        <f t="shared" si="16"/>
        <v>99.99999999999999</v>
      </c>
    </row>
    <row r="184" spans="1:20" s="5" customFormat="1" ht="12.75">
      <c r="A184" s="99" t="s">
        <v>526</v>
      </c>
      <c r="B184" s="17" t="s">
        <v>160</v>
      </c>
      <c r="C184" s="17" t="s">
        <v>122</v>
      </c>
      <c r="D184" s="17"/>
      <c r="E184" s="17" t="s">
        <v>967</v>
      </c>
      <c r="F184" s="33" t="s">
        <v>651</v>
      </c>
      <c r="G184" s="85" t="s">
        <v>816</v>
      </c>
      <c r="H184" s="18">
        <v>696.2</v>
      </c>
      <c r="I184" s="18"/>
      <c r="J184" s="51">
        <f aca="true" t="shared" si="23" ref="J184:J262">SUM(H184+I184)</f>
        <v>696.2</v>
      </c>
      <c r="K184" s="55"/>
      <c r="L184" s="15">
        <f t="shared" si="22"/>
        <v>696.2</v>
      </c>
      <c r="M184" s="55">
        <v>80</v>
      </c>
      <c r="N184" s="15">
        <f t="shared" si="19"/>
        <v>776.2</v>
      </c>
      <c r="O184" s="55"/>
      <c r="P184" s="15">
        <f t="shared" si="17"/>
        <v>776.2</v>
      </c>
      <c r="Q184" s="55">
        <v>-13.8</v>
      </c>
      <c r="R184" s="15">
        <f>P184+Q184</f>
        <v>762.4000000000001</v>
      </c>
      <c r="S184" s="55">
        <v>762.4</v>
      </c>
      <c r="T184" s="15">
        <f t="shared" si="16"/>
        <v>99.99999999999999</v>
      </c>
    </row>
    <row r="185" spans="1:20" s="5" customFormat="1" ht="38.25">
      <c r="A185" s="99" t="s">
        <v>527</v>
      </c>
      <c r="B185" s="17" t="s">
        <v>160</v>
      </c>
      <c r="C185" s="17" t="s">
        <v>122</v>
      </c>
      <c r="D185" s="17"/>
      <c r="E185" s="17" t="s">
        <v>927</v>
      </c>
      <c r="F185" s="33"/>
      <c r="G185" s="85" t="s">
        <v>993</v>
      </c>
      <c r="H185" s="18"/>
      <c r="I185" s="18"/>
      <c r="J185" s="51"/>
      <c r="K185" s="55"/>
      <c r="L185" s="15"/>
      <c r="M185" s="55"/>
      <c r="N185" s="15"/>
      <c r="O185" s="55">
        <f>SUM(O186)</f>
        <v>3651.9</v>
      </c>
      <c r="P185" s="15">
        <f t="shared" si="17"/>
        <v>3651.9</v>
      </c>
      <c r="Q185" s="55">
        <f>SUM(Q186)</f>
        <v>-65</v>
      </c>
      <c r="R185" s="15">
        <f>R186</f>
        <v>3586.9</v>
      </c>
      <c r="S185" s="15">
        <f>S186</f>
        <v>3586.9</v>
      </c>
      <c r="T185" s="15">
        <f t="shared" si="16"/>
        <v>100</v>
      </c>
    </row>
    <row r="186" spans="1:20" s="5" customFormat="1" ht="12.75">
      <c r="A186" s="99" t="s">
        <v>528</v>
      </c>
      <c r="B186" s="17" t="s">
        <v>160</v>
      </c>
      <c r="C186" s="17" t="s">
        <v>122</v>
      </c>
      <c r="D186" s="17"/>
      <c r="E186" s="17" t="s">
        <v>927</v>
      </c>
      <c r="F186" s="33" t="s">
        <v>651</v>
      </c>
      <c r="G186" s="85" t="s">
        <v>816</v>
      </c>
      <c r="H186" s="18"/>
      <c r="I186" s="18"/>
      <c r="J186" s="51"/>
      <c r="K186" s="55"/>
      <c r="L186" s="15"/>
      <c r="M186" s="55"/>
      <c r="N186" s="15"/>
      <c r="O186" s="55">
        <v>3651.9</v>
      </c>
      <c r="P186" s="15">
        <f t="shared" si="17"/>
        <v>3651.9</v>
      </c>
      <c r="Q186" s="55">
        <v>-65</v>
      </c>
      <c r="R186" s="15">
        <f>P186+Q186</f>
        <v>3586.9</v>
      </c>
      <c r="S186" s="55">
        <v>3586.9</v>
      </c>
      <c r="T186" s="15">
        <f t="shared" si="16"/>
        <v>100</v>
      </c>
    </row>
    <row r="187" spans="1:20" s="5" customFormat="1" ht="36" customHeight="1">
      <c r="A187" s="99" t="s">
        <v>529</v>
      </c>
      <c r="B187" s="17" t="s">
        <v>160</v>
      </c>
      <c r="C187" s="17" t="s">
        <v>122</v>
      </c>
      <c r="D187" s="17"/>
      <c r="E187" s="17" t="s">
        <v>928</v>
      </c>
      <c r="F187" s="33"/>
      <c r="G187" s="85" t="s">
        <v>926</v>
      </c>
      <c r="H187" s="18"/>
      <c r="I187" s="18"/>
      <c r="J187" s="51"/>
      <c r="K187" s="55"/>
      <c r="L187" s="15"/>
      <c r="M187" s="55"/>
      <c r="N187" s="15"/>
      <c r="O187" s="55">
        <f>SUM(O188)</f>
        <v>7760.2</v>
      </c>
      <c r="P187" s="15">
        <f t="shared" si="17"/>
        <v>7760.2</v>
      </c>
      <c r="Q187" s="55">
        <f>SUM(Q188)</f>
        <v>-137.6</v>
      </c>
      <c r="R187" s="15">
        <f>R188</f>
        <v>7622.599999999999</v>
      </c>
      <c r="S187" s="15">
        <f>S188</f>
        <v>7622.6</v>
      </c>
      <c r="T187" s="15">
        <f t="shared" si="16"/>
        <v>100.00000000000003</v>
      </c>
    </row>
    <row r="188" spans="1:20" s="5" customFormat="1" ht="12.75">
      <c r="A188" s="99" t="s">
        <v>530</v>
      </c>
      <c r="B188" s="17" t="s">
        <v>160</v>
      </c>
      <c r="C188" s="17" t="s">
        <v>122</v>
      </c>
      <c r="D188" s="17"/>
      <c r="E188" s="17" t="s">
        <v>928</v>
      </c>
      <c r="F188" s="33" t="s">
        <v>651</v>
      </c>
      <c r="G188" s="85" t="s">
        <v>816</v>
      </c>
      <c r="H188" s="18"/>
      <c r="I188" s="18"/>
      <c r="J188" s="51"/>
      <c r="K188" s="55"/>
      <c r="L188" s="15"/>
      <c r="M188" s="55"/>
      <c r="N188" s="15"/>
      <c r="O188" s="55">
        <v>7760.2</v>
      </c>
      <c r="P188" s="15">
        <f t="shared" si="17"/>
        <v>7760.2</v>
      </c>
      <c r="Q188" s="55">
        <v>-137.6</v>
      </c>
      <c r="R188" s="15">
        <f>P188+Q188</f>
        <v>7622.599999999999</v>
      </c>
      <c r="S188" s="55">
        <v>7622.6</v>
      </c>
      <c r="T188" s="15">
        <f t="shared" si="16"/>
        <v>100.00000000000003</v>
      </c>
    </row>
    <row r="189" spans="1:20" s="5" customFormat="1" ht="38.25">
      <c r="A189" s="99" t="s">
        <v>531</v>
      </c>
      <c r="B189" s="17" t="s">
        <v>160</v>
      </c>
      <c r="C189" s="17" t="s">
        <v>122</v>
      </c>
      <c r="D189" s="17"/>
      <c r="E189" s="17" t="s">
        <v>360</v>
      </c>
      <c r="F189" s="17"/>
      <c r="G189" s="78" t="s">
        <v>330</v>
      </c>
      <c r="H189" s="18">
        <f>SUM(H191)</f>
        <v>158.4</v>
      </c>
      <c r="I189" s="18"/>
      <c r="J189" s="51">
        <f t="shared" si="23"/>
        <v>158.4</v>
      </c>
      <c r="K189" s="55">
        <f>SUM(K191+K193)</f>
        <v>580.1</v>
      </c>
      <c r="L189" s="15">
        <f t="shared" si="22"/>
        <v>738.5</v>
      </c>
      <c r="M189" s="55">
        <f>SUM(M190+M192+M194)</f>
        <v>111.1</v>
      </c>
      <c r="N189" s="15">
        <f t="shared" si="19"/>
        <v>849.6</v>
      </c>
      <c r="O189" s="55">
        <f>SUM(O190+O192+O194)</f>
        <v>356.4</v>
      </c>
      <c r="P189" s="15">
        <f t="shared" si="17"/>
        <v>1206</v>
      </c>
      <c r="Q189" s="55">
        <f>SUM(Q190+Q192+Q194)</f>
        <v>100.39999999999998</v>
      </c>
      <c r="R189" s="15">
        <f>R190+R192+R194</f>
        <v>1306.4</v>
      </c>
      <c r="S189" s="15">
        <f>S190+S192+S194</f>
        <v>475.20000000000005</v>
      </c>
      <c r="T189" s="15">
        <f t="shared" si="16"/>
        <v>36.374770361298225</v>
      </c>
    </row>
    <row r="190" spans="1:20" s="5" customFormat="1" ht="25.5">
      <c r="A190" s="99" t="s">
        <v>532</v>
      </c>
      <c r="B190" s="17" t="s">
        <v>160</v>
      </c>
      <c r="C190" s="17" t="s">
        <v>122</v>
      </c>
      <c r="D190" s="17"/>
      <c r="E190" s="17" t="s">
        <v>841</v>
      </c>
      <c r="F190" s="17"/>
      <c r="G190" s="78" t="s">
        <v>13</v>
      </c>
      <c r="H190" s="18"/>
      <c r="I190" s="18"/>
      <c r="J190" s="51"/>
      <c r="K190" s="55">
        <v>493.2</v>
      </c>
      <c r="L190" s="15">
        <f t="shared" si="22"/>
        <v>493.2</v>
      </c>
      <c r="M190" s="55"/>
      <c r="N190" s="15">
        <f t="shared" si="19"/>
        <v>493.2</v>
      </c>
      <c r="O190" s="55"/>
      <c r="P190" s="15">
        <f t="shared" si="17"/>
        <v>493.2</v>
      </c>
      <c r="Q190" s="55">
        <f>SUM(Q191)</f>
        <v>-136.3</v>
      </c>
      <c r="R190" s="15">
        <f>R191</f>
        <v>356.90000000000003</v>
      </c>
      <c r="S190" s="15">
        <f>S191</f>
        <v>118.8</v>
      </c>
      <c r="T190" s="15">
        <f t="shared" si="16"/>
        <v>33.28663491173998</v>
      </c>
    </row>
    <row r="191" spans="1:20" s="5" customFormat="1" ht="12.75">
      <c r="A191" s="99" t="s">
        <v>533</v>
      </c>
      <c r="B191" s="17" t="s">
        <v>160</v>
      </c>
      <c r="C191" s="17" t="s">
        <v>122</v>
      </c>
      <c r="D191" s="17"/>
      <c r="E191" s="17" t="s">
        <v>841</v>
      </c>
      <c r="F191" s="33" t="s">
        <v>651</v>
      </c>
      <c r="G191" s="85" t="s">
        <v>816</v>
      </c>
      <c r="H191" s="18">
        <v>158.4</v>
      </c>
      <c r="I191" s="18"/>
      <c r="J191" s="51">
        <f t="shared" si="23"/>
        <v>158.4</v>
      </c>
      <c r="K191" s="55">
        <v>334.8</v>
      </c>
      <c r="L191" s="15">
        <f t="shared" si="22"/>
        <v>493.20000000000005</v>
      </c>
      <c r="M191" s="55"/>
      <c r="N191" s="15">
        <f t="shared" si="19"/>
        <v>493.20000000000005</v>
      </c>
      <c r="O191" s="55"/>
      <c r="P191" s="15">
        <f t="shared" si="17"/>
        <v>493.20000000000005</v>
      </c>
      <c r="Q191" s="55">
        <v>-136.3</v>
      </c>
      <c r="R191" s="15">
        <f>P191+Q191</f>
        <v>356.90000000000003</v>
      </c>
      <c r="S191" s="55">
        <v>118.8</v>
      </c>
      <c r="T191" s="15">
        <f t="shared" si="16"/>
        <v>33.28663491173998</v>
      </c>
    </row>
    <row r="192" spans="1:20" s="5" customFormat="1" ht="25.5">
      <c r="A192" s="99" t="s">
        <v>534</v>
      </c>
      <c r="B192" s="17" t="s">
        <v>160</v>
      </c>
      <c r="C192" s="17" t="s">
        <v>122</v>
      </c>
      <c r="D192" s="17"/>
      <c r="E192" s="17" t="s">
        <v>817</v>
      </c>
      <c r="F192" s="33"/>
      <c r="G192" s="85" t="s">
        <v>840</v>
      </c>
      <c r="H192" s="18"/>
      <c r="I192" s="18"/>
      <c r="J192" s="51"/>
      <c r="K192" s="55">
        <f>SUM(K193)</f>
        <v>245.3</v>
      </c>
      <c r="L192" s="15">
        <f t="shared" si="22"/>
        <v>245.3</v>
      </c>
      <c r="M192" s="55"/>
      <c r="N192" s="15">
        <f t="shared" si="19"/>
        <v>245.3</v>
      </c>
      <c r="O192" s="55">
        <f>SUM(O193)</f>
        <v>356.4</v>
      </c>
      <c r="P192" s="15">
        <f t="shared" si="17"/>
        <v>601.7</v>
      </c>
      <c r="Q192" s="55">
        <f>SUM(Q193)</f>
        <v>58</v>
      </c>
      <c r="R192" s="15">
        <f>R193</f>
        <v>659.7</v>
      </c>
      <c r="S192" s="15">
        <f>S193</f>
        <v>245.3</v>
      </c>
      <c r="T192" s="15">
        <f t="shared" si="16"/>
        <v>37.18356828861604</v>
      </c>
    </row>
    <row r="193" spans="1:20" s="5" customFormat="1" ht="12.75">
      <c r="A193" s="99" t="s">
        <v>535</v>
      </c>
      <c r="B193" s="17" t="s">
        <v>160</v>
      </c>
      <c r="C193" s="17" t="s">
        <v>122</v>
      </c>
      <c r="D193" s="17"/>
      <c r="E193" s="17" t="s">
        <v>817</v>
      </c>
      <c r="F193" s="33" t="s">
        <v>651</v>
      </c>
      <c r="G193" s="85" t="s">
        <v>816</v>
      </c>
      <c r="H193" s="18"/>
      <c r="I193" s="18"/>
      <c r="J193" s="51"/>
      <c r="K193" s="55">
        <v>245.3</v>
      </c>
      <c r="L193" s="15">
        <f t="shared" si="22"/>
        <v>245.3</v>
      </c>
      <c r="M193" s="55"/>
      <c r="N193" s="15">
        <f t="shared" si="19"/>
        <v>245.3</v>
      </c>
      <c r="O193" s="55">
        <v>356.4</v>
      </c>
      <c r="P193" s="15">
        <f t="shared" si="17"/>
        <v>601.7</v>
      </c>
      <c r="Q193" s="55">
        <v>58</v>
      </c>
      <c r="R193" s="15">
        <f>P193+Q193</f>
        <v>659.7</v>
      </c>
      <c r="S193" s="55">
        <v>245.3</v>
      </c>
      <c r="T193" s="15">
        <f t="shared" si="16"/>
        <v>37.18356828861604</v>
      </c>
    </row>
    <row r="194" spans="1:20" s="5" customFormat="1" ht="76.5" customHeight="1">
      <c r="A194" s="99" t="s">
        <v>536</v>
      </c>
      <c r="B194" s="17" t="s">
        <v>160</v>
      </c>
      <c r="C194" s="17" t="s">
        <v>122</v>
      </c>
      <c r="D194" s="17"/>
      <c r="E194" s="17" t="s">
        <v>866</v>
      </c>
      <c r="F194" s="33"/>
      <c r="G194" s="85" t="s">
        <v>19</v>
      </c>
      <c r="H194" s="18"/>
      <c r="I194" s="18"/>
      <c r="J194" s="51"/>
      <c r="K194" s="55"/>
      <c r="L194" s="15"/>
      <c r="M194" s="55">
        <f>SUM(M195)</f>
        <v>111.1</v>
      </c>
      <c r="N194" s="15">
        <f t="shared" si="19"/>
        <v>111.1</v>
      </c>
      <c r="O194" s="55"/>
      <c r="P194" s="15">
        <f t="shared" si="17"/>
        <v>111.1</v>
      </c>
      <c r="Q194" s="55">
        <f>SUM(Q195)</f>
        <v>178.7</v>
      </c>
      <c r="R194" s="15">
        <f>R195</f>
        <v>289.79999999999995</v>
      </c>
      <c r="S194" s="15">
        <f>S195</f>
        <v>111.1</v>
      </c>
      <c r="T194" s="15">
        <f t="shared" si="16"/>
        <v>38.336783988957905</v>
      </c>
    </row>
    <row r="195" spans="1:20" s="5" customFormat="1" ht="12.75">
      <c r="A195" s="99" t="s">
        <v>537</v>
      </c>
      <c r="B195" s="17" t="s">
        <v>160</v>
      </c>
      <c r="C195" s="17" t="s">
        <v>122</v>
      </c>
      <c r="D195" s="17"/>
      <c r="E195" s="17" t="s">
        <v>866</v>
      </c>
      <c r="F195" s="33" t="s">
        <v>651</v>
      </c>
      <c r="G195" s="85" t="s">
        <v>816</v>
      </c>
      <c r="H195" s="18"/>
      <c r="I195" s="18"/>
      <c r="J195" s="51"/>
      <c r="K195" s="55"/>
      <c r="L195" s="15"/>
      <c r="M195" s="55">
        <v>111.1</v>
      </c>
      <c r="N195" s="15">
        <f t="shared" si="19"/>
        <v>111.1</v>
      </c>
      <c r="O195" s="55"/>
      <c r="P195" s="15">
        <f t="shared" si="17"/>
        <v>111.1</v>
      </c>
      <c r="Q195" s="55">
        <v>178.7</v>
      </c>
      <c r="R195" s="15">
        <f>P195+Q195</f>
        <v>289.79999999999995</v>
      </c>
      <c r="S195" s="55">
        <v>111.1</v>
      </c>
      <c r="T195" s="15">
        <f t="shared" si="16"/>
        <v>38.336783988957905</v>
      </c>
    </row>
    <row r="196" spans="1:20" s="5" customFormat="1" ht="12.75">
      <c r="A196" s="99" t="s">
        <v>538</v>
      </c>
      <c r="B196" s="17" t="s">
        <v>160</v>
      </c>
      <c r="C196" s="17" t="s">
        <v>122</v>
      </c>
      <c r="D196" s="17" t="s">
        <v>122</v>
      </c>
      <c r="E196" s="17" t="s">
        <v>274</v>
      </c>
      <c r="F196" s="17" t="s">
        <v>87</v>
      </c>
      <c r="G196" s="78" t="s">
        <v>275</v>
      </c>
      <c r="H196" s="18">
        <f>SUM(H199+H201+H204)</f>
        <v>64106.4</v>
      </c>
      <c r="I196" s="18"/>
      <c r="J196" s="97">
        <f t="shared" si="23"/>
        <v>64106.4</v>
      </c>
      <c r="K196" s="56"/>
      <c r="L196" s="18">
        <f aca="true" t="shared" si="24" ref="L196:L234">J196+K196</f>
        <v>64106.4</v>
      </c>
      <c r="M196" s="56"/>
      <c r="N196" s="18">
        <f t="shared" si="19"/>
        <v>64106.4</v>
      </c>
      <c r="O196" s="56"/>
      <c r="P196" s="18">
        <f t="shared" si="17"/>
        <v>64106.4</v>
      </c>
      <c r="Q196" s="56">
        <f>Q197+Q199+Q201+Q204</f>
        <v>620</v>
      </c>
      <c r="R196" s="18">
        <f>R197+R199+R201+R204</f>
        <v>64726.4</v>
      </c>
      <c r="S196" s="18">
        <f>S197+S199+S201+S204</f>
        <v>58246.600000000006</v>
      </c>
      <c r="T196" s="15">
        <f t="shared" si="16"/>
        <v>89.98893805309736</v>
      </c>
    </row>
    <row r="197" spans="1:20" s="5" customFormat="1" ht="25.5">
      <c r="A197" s="99" t="s">
        <v>539</v>
      </c>
      <c r="B197" s="17" t="s">
        <v>160</v>
      </c>
      <c r="C197" s="17" t="s">
        <v>122</v>
      </c>
      <c r="D197" s="17"/>
      <c r="E197" s="17" t="s">
        <v>285</v>
      </c>
      <c r="F197" s="17"/>
      <c r="G197" s="78" t="s">
        <v>286</v>
      </c>
      <c r="H197" s="18"/>
      <c r="I197" s="18"/>
      <c r="J197" s="97"/>
      <c r="K197" s="56"/>
      <c r="L197" s="18"/>
      <c r="M197" s="56"/>
      <c r="N197" s="18"/>
      <c r="O197" s="56"/>
      <c r="P197" s="18"/>
      <c r="Q197" s="56">
        <f>Q198</f>
        <v>600</v>
      </c>
      <c r="R197" s="18">
        <f>R198</f>
        <v>600</v>
      </c>
      <c r="S197" s="18">
        <f>S198</f>
        <v>395.2</v>
      </c>
      <c r="T197" s="15">
        <f t="shared" si="16"/>
        <v>65.86666666666666</v>
      </c>
    </row>
    <row r="198" spans="1:20" s="5" customFormat="1" ht="25.5">
      <c r="A198" s="99" t="s">
        <v>540</v>
      </c>
      <c r="B198" s="17" t="s">
        <v>160</v>
      </c>
      <c r="C198" s="17" t="s">
        <v>122</v>
      </c>
      <c r="D198" s="17"/>
      <c r="E198" s="17" t="s">
        <v>285</v>
      </c>
      <c r="F198" s="17" t="s">
        <v>226</v>
      </c>
      <c r="G198" s="79" t="s">
        <v>237</v>
      </c>
      <c r="H198" s="18"/>
      <c r="I198" s="18"/>
      <c r="J198" s="97"/>
      <c r="K198" s="56"/>
      <c r="L198" s="18"/>
      <c r="M198" s="56"/>
      <c r="N198" s="18"/>
      <c r="O198" s="56"/>
      <c r="P198" s="18"/>
      <c r="Q198" s="56">
        <v>600</v>
      </c>
      <c r="R198" s="18">
        <f>P198+Q198</f>
        <v>600</v>
      </c>
      <c r="S198" s="55">
        <v>395.2</v>
      </c>
      <c r="T198" s="15">
        <f t="shared" si="16"/>
        <v>65.86666666666666</v>
      </c>
    </row>
    <row r="199" spans="1:20" s="5" customFormat="1" ht="129.75" customHeight="1">
      <c r="A199" s="99" t="s">
        <v>541</v>
      </c>
      <c r="B199" s="17" t="s">
        <v>160</v>
      </c>
      <c r="C199" s="17" t="s">
        <v>122</v>
      </c>
      <c r="D199" s="20"/>
      <c r="E199" s="17" t="s">
        <v>364</v>
      </c>
      <c r="F199" s="17"/>
      <c r="G199" s="86" t="s">
        <v>361</v>
      </c>
      <c r="H199" s="30">
        <f>SUM(H200:H200)</f>
        <v>11639</v>
      </c>
      <c r="I199" s="30"/>
      <c r="J199" s="51">
        <f t="shared" si="23"/>
        <v>11639</v>
      </c>
      <c r="K199" s="55"/>
      <c r="L199" s="15">
        <f t="shared" si="24"/>
        <v>11639</v>
      </c>
      <c r="M199" s="55"/>
      <c r="N199" s="15">
        <f t="shared" si="19"/>
        <v>11639</v>
      </c>
      <c r="O199" s="55"/>
      <c r="P199" s="15">
        <f t="shared" si="17"/>
        <v>11639</v>
      </c>
      <c r="Q199" s="55"/>
      <c r="R199" s="15">
        <f>R200</f>
        <v>11639</v>
      </c>
      <c r="S199" s="15">
        <f>S200</f>
        <v>9543</v>
      </c>
      <c r="T199" s="15">
        <f t="shared" si="16"/>
        <v>81.99158003264884</v>
      </c>
    </row>
    <row r="200" spans="1:20" s="5" customFormat="1" ht="13.5" customHeight="1">
      <c r="A200" s="99" t="s">
        <v>542</v>
      </c>
      <c r="B200" s="17" t="s">
        <v>160</v>
      </c>
      <c r="C200" s="17" t="s">
        <v>122</v>
      </c>
      <c r="D200" s="20"/>
      <c r="E200" s="17" t="s">
        <v>364</v>
      </c>
      <c r="F200" s="33" t="s">
        <v>204</v>
      </c>
      <c r="G200" s="85" t="s">
        <v>205</v>
      </c>
      <c r="H200" s="30">
        <v>11639</v>
      </c>
      <c r="I200" s="30"/>
      <c r="J200" s="51">
        <f t="shared" si="23"/>
        <v>11639</v>
      </c>
      <c r="K200" s="55"/>
      <c r="L200" s="15">
        <f t="shared" si="24"/>
        <v>11639</v>
      </c>
      <c r="M200" s="55"/>
      <c r="N200" s="15">
        <f t="shared" si="19"/>
        <v>11639</v>
      </c>
      <c r="O200" s="55"/>
      <c r="P200" s="15">
        <f t="shared" si="17"/>
        <v>11639</v>
      </c>
      <c r="Q200" s="55"/>
      <c r="R200" s="15">
        <f>P200+Q200</f>
        <v>11639</v>
      </c>
      <c r="S200" s="55">
        <v>9543</v>
      </c>
      <c r="T200" s="15">
        <f t="shared" si="16"/>
        <v>81.99158003264884</v>
      </c>
    </row>
    <row r="201" spans="1:20" s="5" customFormat="1" ht="128.25" customHeight="1">
      <c r="A201" s="99" t="s">
        <v>543</v>
      </c>
      <c r="B201" s="17" t="s">
        <v>160</v>
      </c>
      <c r="C201" s="17" t="s">
        <v>122</v>
      </c>
      <c r="D201" s="17" t="s">
        <v>122</v>
      </c>
      <c r="E201" s="17" t="s">
        <v>328</v>
      </c>
      <c r="F201" s="17"/>
      <c r="G201" s="86" t="s">
        <v>362</v>
      </c>
      <c r="H201" s="18">
        <f>H203</f>
        <v>5690.9</v>
      </c>
      <c r="I201" s="18"/>
      <c r="J201" s="51">
        <f t="shared" si="23"/>
        <v>5690.9</v>
      </c>
      <c r="K201" s="55"/>
      <c r="L201" s="15">
        <f t="shared" si="24"/>
        <v>5690.9</v>
      </c>
      <c r="M201" s="55"/>
      <c r="N201" s="15">
        <f t="shared" si="19"/>
        <v>5690.9</v>
      </c>
      <c r="O201" s="55"/>
      <c r="P201" s="15">
        <f t="shared" si="17"/>
        <v>5690.9</v>
      </c>
      <c r="Q201" s="55">
        <f>SUM(Q202+Q203)</f>
        <v>0</v>
      </c>
      <c r="R201" s="15">
        <f>R202+R203</f>
        <v>5690.9</v>
      </c>
      <c r="S201" s="15">
        <f>S202+S203</f>
        <v>4942.599999999999</v>
      </c>
      <c r="T201" s="15">
        <f t="shared" si="16"/>
        <v>86.85093746156144</v>
      </c>
    </row>
    <row r="202" spans="1:20" s="5" customFormat="1" ht="28.5" customHeight="1">
      <c r="A202" s="99" t="s">
        <v>544</v>
      </c>
      <c r="B202" s="17" t="s">
        <v>160</v>
      </c>
      <c r="C202" s="17" t="s">
        <v>122</v>
      </c>
      <c r="D202" s="17"/>
      <c r="E202" s="17" t="s">
        <v>328</v>
      </c>
      <c r="F202" s="17" t="s">
        <v>226</v>
      </c>
      <c r="G202" s="76" t="s">
        <v>237</v>
      </c>
      <c r="H202" s="18"/>
      <c r="I202" s="18"/>
      <c r="J202" s="51"/>
      <c r="K202" s="55"/>
      <c r="L202" s="15"/>
      <c r="M202" s="55"/>
      <c r="N202" s="15"/>
      <c r="O202" s="55"/>
      <c r="P202" s="15"/>
      <c r="Q202" s="55">
        <v>65.9</v>
      </c>
      <c r="R202" s="15">
        <f>P202+Q202</f>
        <v>65.9</v>
      </c>
      <c r="S202" s="55">
        <v>58.2</v>
      </c>
      <c r="T202" s="15">
        <f t="shared" si="16"/>
        <v>88.31562974203338</v>
      </c>
    </row>
    <row r="203" spans="1:20" s="5" customFormat="1" ht="27" customHeight="1">
      <c r="A203" s="99" t="s">
        <v>545</v>
      </c>
      <c r="B203" s="17" t="s">
        <v>160</v>
      </c>
      <c r="C203" s="17" t="s">
        <v>122</v>
      </c>
      <c r="D203" s="17"/>
      <c r="E203" s="17" t="s">
        <v>328</v>
      </c>
      <c r="F203" s="33" t="s">
        <v>204</v>
      </c>
      <c r="G203" s="85" t="s">
        <v>205</v>
      </c>
      <c r="H203" s="18">
        <v>5690.9</v>
      </c>
      <c r="I203" s="18"/>
      <c r="J203" s="51">
        <f t="shared" si="23"/>
        <v>5690.9</v>
      </c>
      <c r="K203" s="55"/>
      <c r="L203" s="15">
        <f t="shared" si="24"/>
        <v>5690.9</v>
      </c>
      <c r="M203" s="55"/>
      <c r="N203" s="15">
        <f t="shared" si="19"/>
        <v>5690.9</v>
      </c>
      <c r="O203" s="55"/>
      <c r="P203" s="15">
        <f t="shared" si="17"/>
        <v>5690.9</v>
      </c>
      <c r="Q203" s="55">
        <v>-65.9</v>
      </c>
      <c r="R203" s="15">
        <f>P203+Q203</f>
        <v>5625</v>
      </c>
      <c r="S203" s="55">
        <v>4884.4</v>
      </c>
      <c r="T203" s="15">
        <f t="shared" si="16"/>
        <v>86.83377777777778</v>
      </c>
    </row>
    <row r="204" spans="1:20" s="5" customFormat="1" ht="141.75" customHeight="1">
      <c r="A204" s="99" t="s">
        <v>546</v>
      </c>
      <c r="B204" s="17" t="s">
        <v>160</v>
      </c>
      <c r="C204" s="17" t="s">
        <v>122</v>
      </c>
      <c r="D204" s="17"/>
      <c r="E204" s="17" t="s">
        <v>329</v>
      </c>
      <c r="F204" s="17"/>
      <c r="G204" s="86" t="s">
        <v>363</v>
      </c>
      <c r="H204" s="18">
        <f>SUM(H206)</f>
        <v>46776.5</v>
      </c>
      <c r="I204" s="18"/>
      <c r="J204" s="51">
        <f t="shared" si="23"/>
        <v>46776.5</v>
      </c>
      <c r="K204" s="55"/>
      <c r="L204" s="15">
        <f t="shared" si="24"/>
        <v>46776.5</v>
      </c>
      <c r="M204" s="55"/>
      <c r="N204" s="15">
        <f t="shared" si="19"/>
        <v>46776.5</v>
      </c>
      <c r="O204" s="55"/>
      <c r="P204" s="15">
        <f t="shared" si="17"/>
        <v>46776.5</v>
      </c>
      <c r="Q204" s="55">
        <f>SUM(Q205+Q206)</f>
        <v>20</v>
      </c>
      <c r="R204" s="15">
        <f>R205+R206</f>
        <v>46796.5</v>
      </c>
      <c r="S204" s="15">
        <f>S205+S206</f>
        <v>43365.8</v>
      </c>
      <c r="T204" s="15">
        <f aca="true" t="shared" si="25" ref="T204:T267">S204/R204*100</f>
        <v>92.66889617813298</v>
      </c>
    </row>
    <row r="205" spans="1:20" s="5" customFormat="1" ht="27" customHeight="1">
      <c r="A205" s="99" t="s">
        <v>547</v>
      </c>
      <c r="B205" s="17" t="s">
        <v>160</v>
      </c>
      <c r="C205" s="17" t="s">
        <v>122</v>
      </c>
      <c r="D205" s="17"/>
      <c r="E205" s="17" t="s">
        <v>329</v>
      </c>
      <c r="F205" s="17" t="s">
        <v>226</v>
      </c>
      <c r="G205" s="76" t="s">
        <v>237</v>
      </c>
      <c r="H205" s="18"/>
      <c r="I205" s="18"/>
      <c r="J205" s="51"/>
      <c r="K205" s="55"/>
      <c r="L205" s="15"/>
      <c r="M205" s="55"/>
      <c r="N205" s="15"/>
      <c r="O205" s="55"/>
      <c r="P205" s="15"/>
      <c r="Q205" s="55">
        <v>561</v>
      </c>
      <c r="R205" s="15">
        <f>P205+Q205</f>
        <v>561</v>
      </c>
      <c r="S205" s="55">
        <v>482.9</v>
      </c>
      <c r="T205" s="15">
        <f t="shared" si="25"/>
        <v>86.07843137254902</v>
      </c>
    </row>
    <row r="206" spans="1:20" s="5" customFormat="1" ht="15.75" customHeight="1">
      <c r="A206" s="99" t="s">
        <v>548</v>
      </c>
      <c r="B206" s="17" t="s">
        <v>160</v>
      </c>
      <c r="C206" s="17" t="s">
        <v>122</v>
      </c>
      <c r="D206" s="17"/>
      <c r="E206" s="17" t="s">
        <v>329</v>
      </c>
      <c r="F206" s="33" t="s">
        <v>204</v>
      </c>
      <c r="G206" s="85" t="s">
        <v>205</v>
      </c>
      <c r="H206" s="18">
        <v>46776.5</v>
      </c>
      <c r="I206" s="18"/>
      <c r="J206" s="51">
        <f t="shared" si="23"/>
        <v>46776.5</v>
      </c>
      <c r="K206" s="55"/>
      <c r="L206" s="15">
        <f t="shared" si="24"/>
        <v>46776.5</v>
      </c>
      <c r="M206" s="55"/>
      <c r="N206" s="15">
        <f t="shared" si="19"/>
        <v>46776.5</v>
      </c>
      <c r="O206" s="55"/>
      <c r="P206" s="15">
        <f t="shared" si="17"/>
        <v>46776.5</v>
      </c>
      <c r="Q206" s="55">
        <v>-541</v>
      </c>
      <c r="R206" s="15">
        <f>P206+Q206</f>
        <v>46235.5</v>
      </c>
      <c r="S206" s="55">
        <v>42882.9</v>
      </c>
      <c r="T206" s="15">
        <f t="shared" si="25"/>
        <v>92.74886180532276</v>
      </c>
    </row>
    <row r="207" spans="1:20" s="5" customFormat="1" ht="12.75">
      <c r="A207" s="99" t="s">
        <v>549</v>
      </c>
      <c r="B207" s="20" t="s">
        <v>160</v>
      </c>
      <c r="C207" s="20" t="s">
        <v>171</v>
      </c>
      <c r="D207" s="20"/>
      <c r="E207" s="20"/>
      <c r="F207" s="20"/>
      <c r="G207" s="84" t="s">
        <v>186</v>
      </c>
      <c r="H207" s="27">
        <f>SUM(H208+H211)</f>
        <v>5622.6</v>
      </c>
      <c r="I207" s="27"/>
      <c r="J207" s="50">
        <f t="shared" si="23"/>
        <v>5622.6</v>
      </c>
      <c r="K207" s="55"/>
      <c r="L207" s="14">
        <f t="shared" si="24"/>
        <v>5622.6</v>
      </c>
      <c r="M207" s="55"/>
      <c r="N207" s="14">
        <f t="shared" si="19"/>
        <v>5622.6</v>
      </c>
      <c r="O207" s="55"/>
      <c r="P207" s="14">
        <f t="shared" si="17"/>
        <v>5622.6</v>
      </c>
      <c r="Q207" s="54">
        <f>SUM(Q208+Q211)</f>
        <v>-20</v>
      </c>
      <c r="R207" s="14">
        <f>R208+R211</f>
        <v>5602.6</v>
      </c>
      <c r="S207" s="14">
        <f>S208+S211</f>
        <v>4656.5</v>
      </c>
      <c r="T207" s="14">
        <f t="shared" si="25"/>
        <v>83.11319744404383</v>
      </c>
    </row>
    <row r="208" spans="1:20" s="5" customFormat="1" ht="114.75">
      <c r="A208" s="99" t="s">
        <v>550</v>
      </c>
      <c r="B208" s="17" t="s">
        <v>160</v>
      </c>
      <c r="C208" s="17" t="s">
        <v>171</v>
      </c>
      <c r="D208" s="17"/>
      <c r="E208" s="17" t="s">
        <v>328</v>
      </c>
      <c r="F208" s="17"/>
      <c r="G208" s="86" t="s">
        <v>362</v>
      </c>
      <c r="H208" s="30">
        <f>SUM(H209+H210)</f>
        <v>449.1</v>
      </c>
      <c r="I208" s="30"/>
      <c r="J208" s="51">
        <f t="shared" si="23"/>
        <v>449.1</v>
      </c>
      <c r="K208" s="55"/>
      <c r="L208" s="15">
        <f t="shared" si="24"/>
        <v>449.1</v>
      </c>
      <c r="M208" s="55"/>
      <c r="N208" s="15">
        <f t="shared" si="19"/>
        <v>449.1</v>
      </c>
      <c r="O208" s="55"/>
      <c r="P208" s="15">
        <f t="shared" si="17"/>
        <v>449.1</v>
      </c>
      <c r="Q208" s="55">
        <f>SUM(Q209+Q210)</f>
        <v>0</v>
      </c>
      <c r="R208" s="15">
        <f>R209+R210</f>
        <v>449.1</v>
      </c>
      <c r="S208" s="15">
        <f>S209+S210</f>
        <v>448.9</v>
      </c>
      <c r="T208" s="15">
        <f t="shared" si="25"/>
        <v>99.95546648853261</v>
      </c>
    </row>
    <row r="209" spans="1:20" s="5" customFormat="1" ht="12.75">
      <c r="A209" s="99" t="s">
        <v>551</v>
      </c>
      <c r="B209" s="17" t="s">
        <v>160</v>
      </c>
      <c r="C209" s="17" t="s">
        <v>171</v>
      </c>
      <c r="D209" s="17"/>
      <c r="E209" s="17" t="s">
        <v>328</v>
      </c>
      <c r="F209" s="17" t="s">
        <v>193</v>
      </c>
      <c r="G209" s="78" t="s">
        <v>194</v>
      </c>
      <c r="H209" s="30">
        <v>354.8</v>
      </c>
      <c r="I209" s="30"/>
      <c r="J209" s="51">
        <f t="shared" si="23"/>
        <v>354.8</v>
      </c>
      <c r="K209" s="55"/>
      <c r="L209" s="15">
        <f t="shared" si="24"/>
        <v>354.8</v>
      </c>
      <c r="M209" s="55"/>
      <c r="N209" s="15">
        <f t="shared" si="19"/>
        <v>354.8</v>
      </c>
      <c r="O209" s="55"/>
      <c r="P209" s="15">
        <f t="shared" si="17"/>
        <v>354.8</v>
      </c>
      <c r="Q209" s="55">
        <v>-156</v>
      </c>
      <c r="R209" s="15">
        <v>198</v>
      </c>
      <c r="S209" s="55">
        <v>197.9</v>
      </c>
      <c r="T209" s="15">
        <f t="shared" si="25"/>
        <v>99.94949494949495</v>
      </c>
    </row>
    <row r="210" spans="1:20" s="5" customFormat="1" ht="25.5">
      <c r="A210" s="99" t="s">
        <v>552</v>
      </c>
      <c r="B210" s="17" t="s">
        <v>160</v>
      </c>
      <c r="C210" s="17" t="s">
        <v>171</v>
      </c>
      <c r="D210" s="17"/>
      <c r="E210" s="17" t="s">
        <v>328</v>
      </c>
      <c r="F210" s="17" t="s">
        <v>226</v>
      </c>
      <c r="G210" s="76" t="s">
        <v>237</v>
      </c>
      <c r="H210" s="30">
        <v>94.3</v>
      </c>
      <c r="I210" s="30"/>
      <c r="J210" s="51">
        <f t="shared" si="23"/>
        <v>94.3</v>
      </c>
      <c r="K210" s="55"/>
      <c r="L210" s="15">
        <f t="shared" si="24"/>
        <v>94.3</v>
      </c>
      <c r="M210" s="55"/>
      <c r="N210" s="15">
        <f t="shared" si="19"/>
        <v>94.3</v>
      </c>
      <c r="O210" s="55"/>
      <c r="P210" s="15">
        <f t="shared" si="17"/>
        <v>94.3</v>
      </c>
      <c r="Q210" s="55">
        <v>156</v>
      </c>
      <c r="R210" s="15">
        <v>251.1</v>
      </c>
      <c r="S210" s="15">
        <v>251</v>
      </c>
      <c r="T210" s="15">
        <f t="shared" si="25"/>
        <v>99.96017522899243</v>
      </c>
    </row>
    <row r="211" spans="1:20" s="5" customFormat="1" ht="127.5">
      <c r="A211" s="99" t="s">
        <v>553</v>
      </c>
      <c r="B211" s="17" t="s">
        <v>160</v>
      </c>
      <c r="C211" s="17" t="s">
        <v>171</v>
      </c>
      <c r="D211" s="17"/>
      <c r="E211" s="17" t="s">
        <v>329</v>
      </c>
      <c r="F211" s="17"/>
      <c r="G211" s="86" t="s">
        <v>363</v>
      </c>
      <c r="H211" s="30">
        <f>SUM(H212+H213+H214)</f>
        <v>5173.5</v>
      </c>
      <c r="I211" s="30"/>
      <c r="J211" s="51">
        <f t="shared" si="23"/>
        <v>5173.5</v>
      </c>
      <c r="K211" s="55"/>
      <c r="L211" s="15">
        <f t="shared" si="24"/>
        <v>5173.5</v>
      </c>
      <c r="M211" s="55"/>
      <c r="N211" s="15">
        <f t="shared" si="19"/>
        <v>5173.5</v>
      </c>
      <c r="O211" s="55"/>
      <c r="P211" s="15">
        <f t="shared" si="17"/>
        <v>5173.5</v>
      </c>
      <c r="Q211" s="55">
        <f>SUM(Q212+Q213+Q214)</f>
        <v>-20</v>
      </c>
      <c r="R211" s="15">
        <f>R212+R213+R214</f>
        <v>5153.5</v>
      </c>
      <c r="S211" s="15">
        <f>S212+S213+S214</f>
        <v>4207.6</v>
      </c>
      <c r="T211" s="15">
        <f t="shared" si="25"/>
        <v>81.64548365188708</v>
      </c>
    </row>
    <row r="212" spans="1:20" s="5" customFormat="1" ht="12.75">
      <c r="A212" s="99" t="s">
        <v>554</v>
      </c>
      <c r="B212" s="17" t="s">
        <v>160</v>
      </c>
      <c r="C212" s="17" t="s">
        <v>171</v>
      </c>
      <c r="D212" s="17"/>
      <c r="E212" s="17" t="s">
        <v>329</v>
      </c>
      <c r="F212" s="17" t="s">
        <v>193</v>
      </c>
      <c r="G212" s="78" t="s">
        <v>194</v>
      </c>
      <c r="H212" s="30">
        <v>2608.3</v>
      </c>
      <c r="I212" s="30"/>
      <c r="J212" s="51">
        <f t="shared" si="23"/>
        <v>2608.3</v>
      </c>
      <c r="K212" s="55"/>
      <c r="L212" s="15">
        <f t="shared" si="24"/>
        <v>2608.3</v>
      </c>
      <c r="M212" s="55"/>
      <c r="N212" s="15">
        <f t="shared" si="19"/>
        <v>2608.3</v>
      </c>
      <c r="O212" s="55"/>
      <c r="P212" s="15">
        <f t="shared" si="17"/>
        <v>2608.3</v>
      </c>
      <c r="Q212" s="55">
        <v>279</v>
      </c>
      <c r="R212" s="15">
        <f>P212+Q212</f>
        <v>2887.3</v>
      </c>
      <c r="S212" s="55">
        <v>2588.2</v>
      </c>
      <c r="T212" s="15">
        <f t="shared" si="25"/>
        <v>89.64084092404667</v>
      </c>
    </row>
    <row r="213" spans="1:20" s="5" customFormat="1" ht="25.5">
      <c r="A213" s="99" t="s">
        <v>555</v>
      </c>
      <c r="B213" s="17" t="s">
        <v>160</v>
      </c>
      <c r="C213" s="17" t="s">
        <v>171</v>
      </c>
      <c r="D213" s="17"/>
      <c r="E213" s="17" t="s">
        <v>329</v>
      </c>
      <c r="F213" s="17" t="s">
        <v>226</v>
      </c>
      <c r="G213" s="76" t="s">
        <v>237</v>
      </c>
      <c r="H213" s="30">
        <v>2560.2</v>
      </c>
      <c r="I213" s="30"/>
      <c r="J213" s="51">
        <f t="shared" si="23"/>
        <v>2560.2</v>
      </c>
      <c r="K213" s="55"/>
      <c r="L213" s="15">
        <f t="shared" si="24"/>
        <v>2560.2</v>
      </c>
      <c r="M213" s="55"/>
      <c r="N213" s="15">
        <f t="shared" si="19"/>
        <v>2560.2</v>
      </c>
      <c r="O213" s="55"/>
      <c r="P213" s="15">
        <f t="shared" si="17"/>
        <v>2560.2</v>
      </c>
      <c r="Q213" s="55">
        <v>-295</v>
      </c>
      <c r="R213" s="15">
        <f>P213+Q213</f>
        <v>2265.2</v>
      </c>
      <c r="S213" s="55">
        <v>1619.4</v>
      </c>
      <c r="T213" s="15">
        <f t="shared" si="25"/>
        <v>71.49037612572843</v>
      </c>
    </row>
    <row r="214" spans="1:20" s="5" customFormat="1" ht="12.75">
      <c r="A214" s="99" t="s">
        <v>556</v>
      </c>
      <c r="B214" s="17" t="s">
        <v>160</v>
      </c>
      <c r="C214" s="17" t="s">
        <v>171</v>
      </c>
      <c r="D214" s="17"/>
      <c r="E214" s="17" t="s">
        <v>329</v>
      </c>
      <c r="F214" s="28" t="s">
        <v>975</v>
      </c>
      <c r="G214" s="76" t="s">
        <v>976</v>
      </c>
      <c r="H214" s="30">
        <v>5</v>
      </c>
      <c r="I214" s="30"/>
      <c r="J214" s="51">
        <f t="shared" si="23"/>
        <v>5</v>
      </c>
      <c r="K214" s="55"/>
      <c r="L214" s="15">
        <f t="shared" si="24"/>
        <v>5</v>
      </c>
      <c r="M214" s="55"/>
      <c r="N214" s="15">
        <f t="shared" si="19"/>
        <v>5</v>
      </c>
      <c r="O214" s="55"/>
      <c r="P214" s="15">
        <f t="shared" si="17"/>
        <v>5</v>
      </c>
      <c r="Q214" s="55">
        <v>-4</v>
      </c>
      <c r="R214" s="15">
        <f>P214+Q214</f>
        <v>1</v>
      </c>
      <c r="S214" s="55">
        <v>0</v>
      </c>
      <c r="T214" s="15">
        <f t="shared" si="25"/>
        <v>0</v>
      </c>
    </row>
    <row r="215" spans="1:20" s="5" customFormat="1" ht="25.5" customHeight="1">
      <c r="A215" s="99" t="s">
        <v>557</v>
      </c>
      <c r="B215" s="20" t="s">
        <v>173</v>
      </c>
      <c r="C215" s="17"/>
      <c r="D215" s="17"/>
      <c r="E215" s="17"/>
      <c r="F215" s="17"/>
      <c r="G215" s="87" t="s">
        <v>71</v>
      </c>
      <c r="H215" s="31" t="e">
        <f>SUM(H216+H236+H248+H270+H275)</f>
        <v>#REF!</v>
      </c>
      <c r="I215" s="31"/>
      <c r="J215" s="50" t="e">
        <f t="shared" si="23"/>
        <v>#REF!</v>
      </c>
      <c r="K215" s="55" t="e">
        <f>K216+K236+K248+K270+K275</f>
        <v>#REF!</v>
      </c>
      <c r="L215" s="14" t="e">
        <f t="shared" si="24"/>
        <v>#REF!</v>
      </c>
      <c r="M215" s="55" t="e">
        <f>M216+M236+M248+M270+M275</f>
        <v>#REF!</v>
      </c>
      <c r="N215" s="14" t="e">
        <f t="shared" si="19"/>
        <v>#REF!</v>
      </c>
      <c r="O215" s="14" t="e">
        <f>SUM(O216+O236+O248+O270+O275)</f>
        <v>#REF!</v>
      </c>
      <c r="P215" s="14" t="e">
        <f>P216+P236+P248+P270+P275</f>
        <v>#REF!</v>
      </c>
      <c r="Q215" s="54" t="e">
        <f>SUM(Q216+Q236+Q248+Q270+Q275)</f>
        <v>#REF!</v>
      </c>
      <c r="R215" s="14">
        <f>R216+R236+R248+R270+R275</f>
        <v>40676.600000000006</v>
      </c>
      <c r="S215" s="14">
        <f>S216+S236+S248+S270+S275</f>
        <v>33390.2</v>
      </c>
      <c r="T215" s="14">
        <f t="shared" si="25"/>
        <v>82.08699842169698</v>
      </c>
    </row>
    <row r="216" spans="1:20" s="5" customFormat="1" ht="12.75">
      <c r="A216" s="99" t="s">
        <v>558</v>
      </c>
      <c r="B216" s="20" t="s">
        <v>173</v>
      </c>
      <c r="C216" s="20" t="s">
        <v>97</v>
      </c>
      <c r="D216" s="20" t="s">
        <v>97</v>
      </c>
      <c r="E216" s="20" t="s">
        <v>87</v>
      </c>
      <c r="F216" s="20" t="s">
        <v>87</v>
      </c>
      <c r="G216" s="84" t="s">
        <v>98</v>
      </c>
      <c r="H216" s="31">
        <f>SUM(H217+H226)</f>
        <v>8695</v>
      </c>
      <c r="I216" s="31"/>
      <c r="J216" s="50">
        <f t="shared" si="23"/>
        <v>8695</v>
      </c>
      <c r="K216" s="55" t="e">
        <f>K217+K226</f>
        <v>#REF!</v>
      </c>
      <c r="L216" s="14" t="e">
        <f t="shared" si="24"/>
        <v>#REF!</v>
      </c>
      <c r="M216" s="55">
        <f>M217+M226</f>
        <v>475</v>
      </c>
      <c r="N216" s="14" t="e">
        <f t="shared" si="19"/>
        <v>#REF!</v>
      </c>
      <c r="O216" s="55">
        <f>O217+O226</f>
        <v>338.3</v>
      </c>
      <c r="P216" s="14">
        <f>P217+P226</f>
        <v>9648.3</v>
      </c>
      <c r="Q216" s="54">
        <f>SUM(Q217+Q226)</f>
        <v>932.3</v>
      </c>
      <c r="R216" s="14">
        <f>R217+R226</f>
        <v>10580.600000000002</v>
      </c>
      <c r="S216" s="14">
        <f>S217+S226</f>
        <v>10198.400000000001</v>
      </c>
      <c r="T216" s="14">
        <f t="shared" si="25"/>
        <v>96.38772848420693</v>
      </c>
    </row>
    <row r="217" spans="1:20" s="5" customFormat="1" ht="39" customHeight="1">
      <c r="A217" s="99" t="s">
        <v>559</v>
      </c>
      <c r="B217" s="20" t="s">
        <v>173</v>
      </c>
      <c r="C217" s="20" t="s">
        <v>106</v>
      </c>
      <c r="D217" s="20" t="s">
        <v>106</v>
      </c>
      <c r="E217" s="20" t="s">
        <v>87</v>
      </c>
      <c r="F217" s="20" t="s">
        <v>87</v>
      </c>
      <c r="G217" s="84" t="s">
        <v>184</v>
      </c>
      <c r="H217" s="31">
        <f>H221</f>
        <v>4898</v>
      </c>
      <c r="I217" s="31"/>
      <c r="J217" s="50">
        <f t="shared" si="23"/>
        <v>4898</v>
      </c>
      <c r="K217" s="55">
        <f>K221</f>
        <v>130</v>
      </c>
      <c r="L217" s="14">
        <f t="shared" si="24"/>
        <v>5028</v>
      </c>
      <c r="M217" s="55">
        <f>M221</f>
        <v>93</v>
      </c>
      <c r="N217" s="14">
        <f t="shared" si="19"/>
        <v>5121</v>
      </c>
      <c r="O217" s="55">
        <f>O218+O221</f>
        <v>288.3</v>
      </c>
      <c r="P217" s="14">
        <f t="shared" si="17"/>
        <v>5409.3</v>
      </c>
      <c r="Q217" s="55">
        <f>SUM(Q218+Q221)</f>
        <v>20.8</v>
      </c>
      <c r="R217" s="14">
        <f>R218+R221</f>
        <v>5430.100000000001</v>
      </c>
      <c r="S217" s="14">
        <f>S218+S221</f>
        <v>5261.400000000001</v>
      </c>
      <c r="T217" s="14">
        <f t="shared" si="25"/>
        <v>96.89324321835693</v>
      </c>
    </row>
    <row r="218" spans="1:20" s="3" customFormat="1" ht="25.5" customHeight="1">
      <c r="A218" s="99" t="s">
        <v>560</v>
      </c>
      <c r="B218" s="4" t="s">
        <v>173</v>
      </c>
      <c r="C218" s="4" t="s">
        <v>106</v>
      </c>
      <c r="D218" s="9"/>
      <c r="E218" s="4" t="s">
        <v>347</v>
      </c>
      <c r="F218" s="4"/>
      <c r="G218" s="75" t="s">
        <v>281</v>
      </c>
      <c r="H218" s="43" t="e">
        <f>H220+#REF!</f>
        <v>#REF!</v>
      </c>
      <c r="I218" s="43"/>
      <c r="J218" s="51" t="e">
        <f t="shared" si="23"/>
        <v>#REF!</v>
      </c>
      <c r="K218" s="54"/>
      <c r="L218" s="15" t="e">
        <f t="shared" si="24"/>
        <v>#REF!</v>
      </c>
      <c r="M218" s="54"/>
      <c r="N218" s="15">
        <f>N220</f>
        <v>0</v>
      </c>
      <c r="O218" s="55">
        <f>O220</f>
        <v>18</v>
      </c>
      <c r="P218" s="15">
        <f t="shared" si="17"/>
        <v>18</v>
      </c>
      <c r="Q218" s="55">
        <f>Q219+Q220</f>
        <v>20.8</v>
      </c>
      <c r="R218" s="15">
        <f>R219+R220</f>
        <v>38.8</v>
      </c>
      <c r="S218" s="15">
        <f>S219+S220</f>
        <v>18.8</v>
      </c>
      <c r="T218" s="15">
        <f t="shared" si="25"/>
        <v>48.453608247422686</v>
      </c>
    </row>
    <row r="219" spans="1:20" s="3" customFormat="1" ht="25.5" customHeight="1">
      <c r="A219" s="99" t="s">
        <v>561</v>
      </c>
      <c r="B219" s="4" t="s">
        <v>173</v>
      </c>
      <c r="C219" s="4" t="s">
        <v>106</v>
      </c>
      <c r="D219" s="9"/>
      <c r="E219" s="4" t="s">
        <v>347</v>
      </c>
      <c r="F219" s="4" t="s">
        <v>187</v>
      </c>
      <c r="G219" s="75" t="s">
        <v>277</v>
      </c>
      <c r="H219" s="43"/>
      <c r="I219" s="43"/>
      <c r="J219" s="51"/>
      <c r="K219" s="54"/>
      <c r="L219" s="15"/>
      <c r="M219" s="54"/>
      <c r="N219" s="15"/>
      <c r="O219" s="55"/>
      <c r="P219" s="15"/>
      <c r="Q219" s="55">
        <v>0.8</v>
      </c>
      <c r="R219" s="15">
        <f>P219+Q219</f>
        <v>0.8</v>
      </c>
      <c r="S219" s="55">
        <v>0.8</v>
      </c>
      <c r="T219" s="15">
        <f t="shared" si="25"/>
        <v>100</v>
      </c>
    </row>
    <row r="220" spans="1:20" s="3" customFormat="1" ht="25.5">
      <c r="A220" s="99" t="s">
        <v>562</v>
      </c>
      <c r="B220" s="4" t="s">
        <v>173</v>
      </c>
      <c r="C220" s="4" t="s">
        <v>106</v>
      </c>
      <c r="D220" s="9"/>
      <c r="E220" s="4" t="s">
        <v>347</v>
      </c>
      <c r="F220" s="4" t="s">
        <v>226</v>
      </c>
      <c r="G220" s="76" t="s">
        <v>237</v>
      </c>
      <c r="H220" s="43">
        <v>410</v>
      </c>
      <c r="I220" s="43"/>
      <c r="J220" s="51">
        <f t="shared" si="23"/>
        <v>410</v>
      </c>
      <c r="K220" s="55"/>
      <c r="L220" s="15">
        <f t="shared" si="24"/>
        <v>410</v>
      </c>
      <c r="M220" s="55"/>
      <c r="N220" s="15">
        <v>0</v>
      </c>
      <c r="O220" s="55">
        <v>18</v>
      </c>
      <c r="P220" s="15">
        <f t="shared" si="17"/>
        <v>18</v>
      </c>
      <c r="Q220" s="55">
        <v>20</v>
      </c>
      <c r="R220" s="15">
        <f>P220+Q220</f>
        <v>38</v>
      </c>
      <c r="S220" s="15">
        <v>18</v>
      </c>
      <c r="T220" s="15">
        <f t="shared" si="25"/>
        <v>47.368421052631575</v>
      </c>
    </row>
    <row r="221" spans="1:20" s="5" customFormat="1" ht="15.75" customHeight="1">
      <c r="A221" s="99" t="s">
        <v>563</v>
      </c>
      <c r="B221" s="17" t="s">
        <v>173</v>
      </c>
      <c r="C221" s="17" t="s">
        <v>106</v>
      </c>
      <c r="D221" s="17" t="s">
        <v>106</v>
      </c>
      <c r="E221" s="4" t="s">
        <v>274</v>
      </c>
      <c r="F221" s="4" t="s">
        <v>87</v>
      </c>
      <c r="G221" s="75" t="s">
        <v>275</v>
      </c>
      <c r="H221" s="18">
        <f>H222</f>
        <v>4898</v>
      </c>
      <c r="I221" s="18"/>
      <c r="J221" s="51">
        <f t="shared" si="23"/>
        <v>4898</v>
      </c>
      <c r="K221" s="55">
        <f>K222</f>
        <v>130</v>
      </c>
      <c r="L221" s="15">
        <f t="shared" si="24"/>
        <v>5028</v>
      </c>
      <c r="M221" s="55">
        <f>M222</f>
        <v>93</v>
      </c>
      <c r="N221" s="15">
        <f t="shared" si="19"/>
        <v>5121</v>
      </c>
      <c r="O221" s="55">
        <f>SUM(O222)</f>
        <v>270.3</v>
      </c>
      <c r="P221" s="15">
        <f t="shared" si="17"/>
        <v>5391.3</v>
      </c>
      <c r="Q221" s="55">
        <f>SUM(Q222)</f>
        <v>0</v>
      </c>
      <c r="R221" s="15">
        <f>R222</f>
        <v>5391.300000000001</v>
      </c>
      <c r="S221" s="15">
        <f>S222</f>
        <v>5242.6</v>
      </c>
      <c r="T221" s="15">
        <f t="shared" si="25"/>
        <v>97.24185261439726</v>
      </c>
    </row>
    <row r="222" spans="1:20" s="5" customFormat="1" ht="25.5">
      <c r="A222" s="99" t="s">
        <v>564</v>
      </c>
      <c r="B222" s="17" t="s">
        <v>173</v>
      </c>
      <c r="C222" s="17" t="s">
        <v>106</v>
      </c>
      <c r="D222" s="17"/>
      <c r="E222" s="4" t="s">
        <v>225</v>
      </c>
      <c r="F222" s="4"/>
      <c r="G222" s="75" t="s">
        <v>278</v>
      </c>
      <c r="H222" s="18">
        <f>H223+H224+H225</f>
        <v>4898</v>
      </c>
      <c r="I222" s="18"/>
      <c r="J222" s="51">
        <f t="shared" si="23"/>
        <v>4898</v>
      </c>
      <c r="K222" s="55">
        <f>K223+K224+K225</f>
        <v>130</v>
      </c>
      <c r="L222" s="15">
        <f t="shared" si="24"/>
        <v>5028</v>
      </c>
      <c r="M222" s="55">
        <f>M223+M224+M225</f>
        <v>93</v>
      </c>
      <c r="N222" s="15">
        <f t="shared" si="19"/>
        <v>5121</v>
      </c>
      <c r="O222" s="55">
        <f>SUM(O223:O225)</f>
        <v>270.3</v>
      </c>
      <c r="P222" s="15">
        <f t="shared" si="17"/>
        <v>5391.3</v>
      </c>
      <c r="Q222" s="55">
        <f>Q223+Q224+Q225</f>
        <v>0</v>
      </c>
      <c r="R222" s="15">
        <f>R223+R224+R225</f>
        <v>5391.300000000001</v>
      </c>
      <c r="S222" s="15">
        <f>S223+S224+S225</f>
        <v>5242.6</v>
      </c>
      <c r="T222" s="15">
        <f t="shared" si="25"/>
        <v>97.24185261439726</v>
      </c>
    </row>
    <row r="223" spans="1:20" s="5" customFormat="1" ht="25.5">
      <c r="A223" s="99" t="s">
        <v>565</v>
      </c>
      <c r="B223" s="17" t="s">
        <v>173</v>
      </c>
      <c r="C223" s="17" t="s">
        <v>106</v>
      </c>
      <c r="D223" s="17" t="s">
        <v>106</v>
      </c>
      <c r="E223" s="4" t="s">
        <v>225</v>
      </c>
      <c r="F223" s="4" t="s">
        <v>187</v>
      </c>
      <c r="G223" s="75" t="s">
        <v>277</v>
      </c>
      <c r="H223" s="18">
        <v>4655.8</v>
      </c>
      <c r="I223" s="18"/>
      <c r="J223" s="51">
        <f t="shared" si="23"/>
        <v>4655.8</v>
      </c>
      <c r="K223" s="55"/>
      <c r="L223" s="15">
        <f t="shared" si="24"/>
        <v>4655.8</v>
      </c>
      <c r="M223" s="54"/>
      <c r="N223" s="15">
        <f t="shared" si="19"/>
        <v>4655.8</v>
      </c>
      <c r="O223" s="55">
        <v>300</v>
      </c>
      <c r="P223" s="15">
        <f t="shared" si="17"/>
        <v>4955.8</v>
      </c>
      <c r="Q223" s="55">
        <v>-7.9</v>
      </c>
      <c r="R223" s="15">
        <f>P223+Q223</f>
        <v>4947.900000000001</v>
      </c>
      <c r="S223" s="55">
        <v>4819.4</v>
      </c>
      <c r="T223" s="15">
        <f t="shared" si="25"/>
        <v>97.4029386204248</v>
      </c>
    </row>
    <row r="224" spans="1:20" s="5" customFormat="1" ht="25.5">
      <c r="A224" s="99" t="s">
        <v>566</v>
      </c>
      <c r="B224" s="17" t="s">
        <v>173</v>
      </c>
      <c r="C224" s="17" t="s">
        <v>106</v>
      </c>
      <c r="D224" s="17" t="s">
        <v>106</v>
      </c>
      <c r="E224" s="4" t="s">
        <v>225</v>
      </c>
      <c r="F224" s="4" t="s">
        <v>226</v>
      </c>
      <c r="G224" s="76" t="s">
        <v>237</v>
      </c>
      <c r="H224" s="18">
        <v>241.2</v>
      </c>
      <c r="I224" s="18"/>
      <c r="J224" s="51">
        <f t="shared" si="23"/>
        <v>241.2</v>
      </c>
      <c r="K224" s="55">
        <v>130</v>
      </c>
      <c r="L224" s="15">
        <f t="shared" si="24"/>
        <v>371.2</v>
      </c>
      <c r="M224" s="55">
        <v>93</v>
      </c>
      <c r="N224" s="15">
        <f t="shared" si="19"/>
        <v>464.2</v>
      </c>
      <c r="O224" s="55">
        <v>-29.7</v>
      </c>
      <c r="P224" s="15">
        <f t="shared" si="17"/>
        <v>434.5</v>
      </c>
      <c r="Q224" s="55">
        <v>8.8</v>
      </c>
      <c r="R224" s="15">
        <f>P224+Q224</f>
        <v>443.3</v>
      </c>
      <c r="S224" s="55">
        <v>423.1</v>
      </c>
      <c r="T224" s="15">
        <f t="shared" si="25"/>
        <v>95.44326641100835</v>
      </c>
    </row>
    <row r="225" spans="1:20" s="5" customFormat="1" ht="12.75">
      <c r="A225" s="99" t="s">
        <v>567</v>
      </c>
      <c r="B225" s="17" t="s">
        <v>173</v>
      </c>
      <c r="C225" s="17" t="s">
        <v>106</v>
      </c>
      <c r="D225" s="17" t="s">
        <v>106</v>
      </c>
      <c r="E225" s="4" t="s">
        <v>225</v>
      </c>
      <c r="F225" s="28" t="s">
        <v>975</v>
      </c>
      <c r="G225" s="76" t="s">
        <v>976</v>
      </c>
      <c r="H225" s="18">
        <v>1</v>
      </c>
      <c r="I225" s="18"/>
      <c r="J225" s="51">
        <f t="shared" si="23"/>
        <v>1</v>
      </c>
      <c r="K225" s="55"/>
      <c r="L225" s="15">
        <f t="shared" si="24"/>
        <v>1</v>
      </c>
      <c r="M225" s="54"/>
      <c r="N225" s="15">
        <f t="shared" si="19"/>
        <v>1</v>
      </c>
      <c r="O225" s="55"/>
      <c r="P225" s="15">
        <f t="shared" si="17"/>
        <v>1</v>
      </c>
      <c r="Q225" s="55">
        <v>-0.9</v>
      </c>
      <c r="R225" s="15">
        <f>P225+Q225</f>
        <v>0.09999999999999998</v>
      </c>
      <c r="S225" s="55">
        <v>0.1</v>
      </c>
      <c r="T225" s="15">
        <f t="shared" si="25"/>
        <v>100.00000000000003</v>
      </c>
    </row>
    <row r="226" spans="1:20" s="3" customFormat="1" ht="12.75">
      <c r="A226" s="99" t="s">
        <v>568</v>
      </c>
      <c r="B226" s="20" t="s">
        <v>173</v>
      </c>
      <c r="C226" s="20" t="s">
        <v>78</v>
      </c>
      <c r="D226" s="20" t="s">
        <v>102</v>
      </c>
      <c r="E226" s="20" t="s">
        <v>87</v>
      </c>
      <c r="F226" s="20" t="s">
        <v>87</v>
      </c>
      <c r="G226" s="84" t="s">
        <v>103</v>
      </c>
      <c r="H226" s="31">
        <f>SUM(H227+H229)</f>
        <v>3797</v>
      </c>
      <c r="I226" s="31"/>
      <c r="J226" s="50">
        <f t="shared" si="23"/>
        <v>3797</v>
      </c>
      <c r="K226" s="54" t="e">
        <f>K227+K229</f>
        <v>#REF!</v>
      </c>
      <c r="L226" s="14">
        <f>L227+L229</f>
        <v>3807</v>
      </c>
      <c r="M226" s="14">
        <v>382</v>
      </c>
      <c r="N226" s="14">
        <v>4189</v>
      </c>
      <c r="O226" s="54">
        <v>50</v>
      </c>
      <c r="P226" s="14">
        <v>4239</v>
      </c>
      <c r="Q226" s="54">
        <f>SUM(Q227+Q229)</f>
        <v>911.5</v>
      </c>
      <c r="R226" s="14">
        <f>R227+R229</f>
        <v>5150.5</v>
      </c>
      <c r="S226" s="14">
        <f>S227+S229</f>
        <v>4937</v>
      </c>
      <c r="T226" s="14">
        <f t="shared" si="25"/>
        <v>95.85477138141928</v>
      </c>
    </row>
    <row r="227" spans="1:20" s="3" customFormat="1" ht="38.25">
      <c r="A227" s="99" t="s">
        <v>569</v>
      </c>
      <c r="B227" s="17" t="s">
        <v>173</v>
      </c>
      <c r="C227" s="17" t="s">
        <v>78</v>
      </c>
      <c r="D227" s="20"/>
      <c r="E227" s="17" t="s">
        <v>343</v>
      </c>
      <c r="F227" s="20"/>
      <c r="G227" s="81" t="s">
        <v>342</v>
      </c>
      <c r="H227" s="18">
        <f>SUM(H228)</f>
        <v>297</v>
      </c>
      <c r="I227" s="18"/>
      <c r="J227" s="51">
        <f t="shared" si="23"/>
        <v>297</v>
      </c>
      <c r="K227" s="54"/>
      <c r="L227" s="15">
        <f t="shared" si="24"/>
        <v>297</v>
      </c>
      <c r="M227" s="55"/>
      <c r="N227" s="15">
        <f t="shared" si="19"/>
        <v>297</v>
      </c>
      <c r="O227" s="54"/>
      <c r="P227" s="15">
        <f t="shared" si="17"/>
        <v>297</v>
      </c>
      <c r="Q227" s="54"/>
      <c r="R227" s="15">
        <f>R228</f>
        <v>297</v>
      </c>
      <c r="S227" s="15">
        <f>S228</f>
        <v>297</v>
      </c>
      <c r="T227" s="15">
        <f t="shared" si="25"/>
        <v>100</v>
      </c>
    </row>
    <row r="228" spans="1:20" s="3" customFormat="1" ht="51">
      <c r="A228" s="99" t="s">
        <v>570</v>
      </c>
      <c r="B228" s="17" t="s">
        <v>173</v>
      </c>
      <c r="C228" s="17" t="s">
        <v>78</v>
      </c>
      <c r="D228" s="20"/>
      <c r="E228" s="17" t="s">
        <v>343</v>
      </c>
      <c r="F228" s="17" t="s">
        <v>269</v>
      </c>
      <c r="G228" s="88" t="s">
        <v>270</v>
      </c>
      <c r="H228" s="18">
        <v>297</v>
      </c>
      <c r="I228" s="18"/>
      <c r="J228" s="51">
        <f t="shared" si="23"/>
        <v>297</v>
      </c>
      <c r="K228" s="54"/>
      <c r="L228" s="15">
        <f t="shared" si="24"/>
        <v>297</v>
      </c>
      <c r="M228" s="55"/>
      <c r="N228" s="15">
        <f t="shared" si="19"/>
        <v>297</v>
      </c>
      <c r="O228" s="54"/>
      <c r="P228" s="15">
        <f t="shared" si="17"/>
        <v>297</v>
      </c>
      <c r="Q228" s="54"/>
      <c r="R228" s="15">
        <f>P228+Q228</f>
        <v>297</v>
      </c>
      <c r="S228" s="15">
        <v>297</v>
      </c>
      <c r="T228" s="15">
        <f t="shared" si="25"/>
        <v>100</v>
      </c>
    </row>
    <row r="229" spans="1:20" s="3" customFormat="1" ht="12.75">
      <c r="A229" s="99" t="s">
        <v>571</v>
      </c>
      <c r="B229" s="17" t="s">
        <v>173</v>
      </c>
      <c r="C229" s="17" t="s">
        <v>78</v>
      </c>
      <c r="D229" s="20"/>
      <c r="E229" s="4" t="s">
        <v>274</v>
      </c>
      <c r="F229" s="4" t="s">
        <v>87</v>
      </c>
      <c r="G229" s="75" t="s">
        <v>275</v>
      </c>
      <c r="H229" s="18">
        <f>H232</f>
        <v>3500</v>
      </c>
      <c r="I229" s="18"/>
      <c r="J229" s="51">
        <f t="shared" si="23"/>
        <v>3500</v>
      </c>
      <c r="K229" s="55" t="e">
        <f>K230+K232</f>
        <v>#REF!</v>
      </c>
      <c r="L229" s="15">
        <f>L230+L232</f>
        <v>3510</v>
      </c>
      <c r="M229" s="55">
        <v>382</v>
      </c>
      <c r="N229" s="15">
        <v>3892</v>
      </c>
      <c r="O229" s="55">
        <v>50</v>
      </c>
      <c r="P229" s="15">
        <v>3942</v>
      </c>
      <c r="Q229" s="55">
        <f>SUM(Q230+Q232)</f>
        <v>911.5</v>
      </c>
      <c r="R229" s="15">
        <f>R230+R232</f>
        <v>4853.5</v>
      </c>
      <c r="S229" s="15">
        <f>S230+S232</f>
        <v>4640</v>
      </c>
      <c r="T229" s="15">
        <f t="shared" si="25"/>
        <v>95.60111259915524</v>
      </c>
    </row>
    <row r="230" spans="1:20" s="5" customFormat="1" ht="15.75" customHeight="1">
      <c r="A230" s="99" t="s">
        <v>572</v>
      </c>
      <c r="B230" s="17" t="s">
        <v>173</v>
      </c>
      <c r="C230" s="17" t="s">
        <v>78</v>
      </c>
      <c r="D230" s="17" t="s">
        <v>102</v>
      </c>
      <c r="E230" s="4" t="s">
        <v>284</v>
      </c>
      <c r="F230" s="4"/>
      <c r="G230" s="75" t="s">
        <v>70</v>
      </c>
      <c r="H230" s="44" t="e">
        <f>SUM(#REF!+#REF!+H233)</f>
        <v>#REF!</v>
      </c>
      <c r="I230" s="44" t="e">
        <f>SUM(#REF!+#REF!+I232+I233)</f>
        <v>#REF!</v>
      </c>
      <c r="J230" s="51"/>
      <c r="K230" s="55" t="e">
        <f>#REF!</f>
        <v>#REF!</v>
      </c>
      <c r="L230" s="15">
        <v>10</v>
      </c>
      <c r="M230" s="55"/>
      <c r="N230" s="15">
        <v>10</v>
      </c>
      <c r="O230" s="55">
        <v>50</v>
      </c>
      <c r="P230" s="15">
        <v>60</v>
      </c>
      <c r="Q230" s="55">
        <f>Q231</f>
        <v>310</v>
      </c>
      <c r="R230" s="15">
        <f>R231</f>
        <v>370</v>
      </c>
      <c r="S230" s="15">
        <f>S231</f>
        <v>370</v>
      </c>
      <c r="T230" s="15">
        <f t="shared" si="25"/>
        <v>100</v>
      </c>
    </row>
    <row r="231" spans="1:20" s="5" customFormat="1" ht="18.75" customHeight="1">
      <c r="A231" s="99" t="s">
        <v>573</v>
      </c>
      <c r="B231" s="17" t="s">
        <v>173</v>
      </c>
      <c r="C231" s="17" t="s">
        <v>78</v>
      </c>
      <c r="D231" s="17"/>
      <c r="E231" s="4" t="s">
        <v>284</v>
      </c>
      <c r="F231" s="28" t="s">
        <v>975</v>
      </c>
      <c r="G231" s="76" t="s">
        <v>976</v>
      </c>
      <c r="H231" s="44"/>
      <c r="I231" s="44"/>
      <c r="J231" s="51"/>
      <c r="K231" s="55"/>
      <c r="L231" s="15"/>
      <c r="M231" s="55"/>
      <c r="N231" s="15"/>
      <c r="O231" s="55">
        <v>60</v>
      </c>
      <c r="P231" s="15">
        <f aca="true" t="shared" si="26" ref="P231:P294">N231+O231</f>
        <v>60</v>
      </c>
      <c r="Q231" s="55">
        <v>310</v>
      </c>
      <c r="R231" s="15">
        <f>P231+Q231</f>
        <v>370</v>
      </c>
      <c r="S231" s="15">
        <v>370</v>
      </c>
      <c r="T231" s="15">
        <f t="shared" si="25"/>
        <v>100</v>
      </c>
    </row>
    <row r="232" spans="1:20" s="5" customFormat="1" ht="25.5">
      <c r="A232" s="99" t="s">
        <v>574</v>
      </c>
      <c r="B232" s="17" t="s">
        <v>173</v>
      </c>
      <c r="C232" s="17" t="s">
        <v>78</v>
      </c>
      <c r="D232" s="17" t="s">
        <v>102</v>
      </c>
      <c r="E232" s="17" t="s">
        <v>285</v>
      </c>
      <c r="F232" s="17" t="s">
        <v>87</v>
      </c>
      <c r="G232" s="78" t="s">
        <v>286</v>
      </c>
      <c r="H232" s="18">
        <f>H233+H234+H235</f>
        <v>3500</v>
      </c>
      <c r="I232" s="18"/>
      <c r="J232" s="97">
        <f t="shared" si="23"/>
        <v>3500</v>
      </c>
      <c r="K232" s="56"/>
      <c r="L232" s="18">
        <f t="shared" si="24"/>
        <v>3500</v>
      </c>
      <c r="M232" s="56">
        <f>SUM(M233:M235)</f>
        <v>382</v>
      </c>
      <c r="N232" s="18">
        <f t="shared" si="19"/>
        <v>3882</v>
      </c>
      <c r="O232" s="56">
        <f>SUM(O233+O234+O235)</f>
        <v>0</v>
      </c>
      <c r="P232" s="18">
        <f t="shared" si="26"/>
        <v>3882</v>
      </c>
      <c r="Q232" s="56">
        <f>SUM(Q233+Q234+Q235)</f>
        <v>601.5</v>
      </c>
      <c r="R232" s="18">
        <f>R233+R234+R235</f>
        <v>4483.5</v>
      </c>
      <c r="S232" s="18">
        <f>S233+S234+S235</f>
        <v>4270</v>
      </c>
      <c r="T232" s="15">
        <f t="shared" si="25"/>
        <v>95.23809523809523</v>
      </c>
    </row>
    <row r="233" spans="1:20" s="5" customFormat="1" ht="12.75">
      <c r="A233" s="99" t="s">
        <v>995</v>
      </c>
      <c r="B233" s="17" t="s">
        <v>173</v>
      </c>
      <c r="C233" s="17" t="s">
        <v>78</v>
      </c>
      <c r="D233" s="17" t="s">
        <v>102</v>
      </c>
      <c r="E233" s="17" t="s">
        <v>285</v>
      </c>
      <c r="F233" s="17" t="s">
        <v>193</v>
      </c>
      <c r="G233" s="78" t="s">
        <v>235</v>
      </c>
      <c r="H233" s="18">
        <v>3306.5</v>
      </c>
      <c r="I233" s="18"/>
      <c r="J233" s="97">
        <f t="shared" si="23"/>
        <v>3306.5</v>
      </c>
      <c r="K233" s="56"/>
      <c r="L233" s="18">
        <f t="shared" si="24"/>
        <v>3306.5</v>
      </c>
      <c r="M233" s="56"/>
      <c r="N233" s="18">
        <f t="shared" si="19"/>
        <v>3306.5</v>
      </c>
      <c r="O233" s="56"/>
      <c r="P233" s="18">
        <f t="shared" si="26"/>
        <v>3306.5</v>
      </c>
      <c r="Q233" s="56">
        <v>300</v>
      </c>
      <c r="R233" s="18">
        <v>3674.1</v>
      </c>
      <c r="S233" s="55">
        <v>3671</v>
      </c>
      <c r="T233" s="15">
        <f t="shared" si="25"/>
        <v>99.9156255953839</v>
      </c>
    </row>
    <row r="234" spans="1:20" s="5" customFormat="1" ht="25.5">
      <c r="A234" s="99" t="s">
        <v>575</v>
      </c>
      <c r="B234" s="17" t="s">
        <v>173</v>
      </c>
      <c r="C234" s="17" t="s">
        <v>78</v>
      </c>
      <c r="D234" s="17" t="s">
        <v>102</v>
      </c>
      <c r="E234" s="17" t="s">
        <v>285</v>
      </c>
      <c r="F234" s="17" t="s">
        <v>226</v>
      </c>
      <c r="G234" s="79" t="s">
        <v>237</v>
      </c>
      <c r="H234" s="18">
        <v>192</v>
      </c>
      <c r="I234" s="18"/>
      <c r="J234" s="97">
        <f t="shared" si="23"/>
        <v>192</v>
      </c>
      <c r="K234" s="56"/>
      <c r="L234" s="18">
        <f t="shared" si="24"/>
        <v>192</v>
      </c>
      <c r="M234" s="56">
        <v>379.7</v>
      </c>
      <c r="N234" s="18">
        <f t="shared" si="19"/>
        <v>571.7</v>
      </c>
      <c r="O234" s="56"/>
      <c r="P234" s="18">
        <f t="shared" si="26"/>
        <v>571.7</v>
      </c>
      <c r="Q234" s="56">
        <v>293</v>
      </c>
      <c r="R234" s="18">
        <v>794.7</v>
      </c>
      <c r="S234" s="55">
        <v>585.6</v>
      </c>
      <c r="T234" s="15">
        <f t="shared" si="25"/>
        <v>73.68818422046056</v>
      </c>
    </row>
    <row r="235" spans="1:20" s="5" customFormat="1" ht="12.75">
      <c r="A235" s="99" t="s">
        <v>576</v>
      </c>
      <c r="B235" s="17" t="s">
        <v>173</v>
      </c>
      <c r="C235" s="17" t="s">
        <v>78</v>
      </c>
      <c r="D235" s="17" t="s">
        <v>102</v>
      </c>
      <c r="E235" s="17" t="s">
        <v>285</v>
      </c>
      <c r="F235" s="33" t="s">
        <v>975</v>
      </c>
      <c r="G235" s="79" t="s">
        <v>976</v>
      </c>
      <c r="H235" s="18">
        <v>1.5</v>
      </c>
      <c r="I235" s="18"/>
      <c r="J235" s="97">
        <f t="shared" si="23"/>
        <v>1.5</v>
      </c>
      <c r="K235" s="56"/>
      <c r="L235" s="18">
        <f aca="true" t="shared" si="27" ref="L235:L261">J235+K235</f>
        <v>1.5</v>
      </c>
      <c r="M235" s="56">
        <v>2.3</v>
      </c>
      <c r="N235" s="18">
        <f t="shared" si="19"/>
        <v>3.8</v>
      </c>
      <c r="O235" s="56"/>
      <c r="P235" s="18">
        <f t="shared" si="26"/>
        <v>3.8</v>
      </c>
      <c r="Q235" s="56">
        <v>8.5</v>
      </c>
      <c r="R235" s="18">
        <v>14.7</v>
      </c>
      <c r="S235" s="55">
        <v>13.4</v>
      </c>
      <c r="T235" s="15">
        <f t="shared" si="25"/>
        <v>91.15646258503402</v>
      </c>
    </row>
    <row r="236" spans="1:20" s="5" customFormat="1" ht="12.75">
      <c r="A236" s="99" t="s">
        <v>577</v>
      </c>
      <c r="B236" s="20" t="s">
        <v>173</v>
      </c>
      <c r="C236" s="20" t="s">
        <v>113</v>
      </c>
      <c r="D236" s="17"/>
      <c r="E236" s="17"/>
      <c r="F236" s="17"/>
      <c r="G236" s="84" t="s">
        <v>114</v>
      </c>
      <c r="H236" s="31" t="e">
        <f>SUM(#REF!+H237+H240)</f>
        <v>#REF!</v>
      </c>
      <c r="I236" s="31"/>
      <c r="J236" s="73" t="e">
        <f t="shared" si="23"/>
        <v>#REF!</v>
      </c>
      <c r="K236" s="56" t="e">
        <f>#REF!+K237+K240</f>
        <v>#REF!</v>
      </c>
      <c r="L236" s="31" t="e">
        <f t="shared" si="27"/>
        <v>#REF!</v>
      </c>
      <c r="M236" s="56" t="e">
        <f>SUM(#REF!+M237+M240)</f>
        <v>#REF!</v>
      </c>
      <c r="N236" s="31" t="e">
        <f t="shared" si="19"/>
        <v>#REF!</v>
      </c>
      <c r="O236" s="56" t="e">
        <f>SUM(#REF!+O237+O240)</f>
        <v>#REF!</v>
      </c>
      <c r="P236" s="31" t="e">
        <f t="shared" si="26"/>
        <v>#REF!</v>
      </c>
      <c r="Q236" s="71" t="e">
        <f>SUM(#REF!+Q237+Q240)</f>
        <v>#REF!</v>
      </c>
      <c r="R236" s="31">
        <f>R237+R240</f>
        <v>8404.8</v>
      </c>
      <c r="S236" s="31">
        <f>S237+S240</f>
        <v>7076</v>
      </c>
      <c r="T236" s="14">
        <f t="shared" si="25"/>
        <v>84.18998667428137</v>
      </c>
    </row>
    <row r="237" spans="1:20" s="3" customFormat="1" ht="12.75">
      <c r="A237" s="99" t="s">
        <v>578</v>
      </c>
      <c r="B237" s="20" t="s">
        <v>173</v>
      </c>
      <c r="C237" s="20" t="s">
        <v>74</v>
      </c>
      <c r="D237" s="20"/>
      <c r="E237" s="20"/>
      <c r="F237" s="20"/>
      <c r="G237" s="84" t="s">
        <v>75</v>
      </c>
      <c r="H237" s="31">
        <f>H238</f>
        <v>80</v>
      </c>
      <c r="I237" s="31"/>
      <c r="J237" s="73">
        <f t="shared" si="23"/>
        <v>80</v>
      </c>
      <c r="K237" s="71">
        <f>K238</f>
        <v>0</v>
      </c>
      <c r="L237" s="31">
        <f t="shared" si="27"/>
        <v>80</v>
      </c>
      <c r="M237" s="56">
        <f>M238</f>
        <v>273</v>
      </c>
      <c r="N237" s="31">
        <f t="shared" si="19"/>
        <v>353</v>
      </c>
      <c r="O237" s="71">
        <f>O238</f>
        <v>142.1</v>
      </c>
      <c r="P237" s="31">
        <f t="shared" si="26"/>
        <v>495.1</v>
      </c>
      <c r="Q237" s="71"/>
      <c r="R237" s="31">
        <f>R238</f>
        <v>495.1</v>
      </c>
      <c r="S237" s="31">
        <f>S238</f>
        <v>493.5</v>
      </c>
      <c r="T237" s="14">
        <f t="shared" si="25"/>
        <v>99.67683296303777</v>
      </c>
    </row>
    <row r="238" spans="1:20" s="5" customFormat="1" ht="38.25">
      <c r="A238" s="99" t="s">
        <v>579</v>
      </c>
      <c r="B238" s="17" t="s">
        <v>173</v>
      </c>
      <c r="C238" s="17" t="s">
        <v>74</v>
      </c>
      <c r="D238" s="17" t="s">
        <v>183</v>
      </c>
      <c r="E238" s="17" t="s">
        <v>340</v>
      </c>
      <c r="F238" s="20"/>
      <c r="G238" s="78" t="s">
        <v>263</v>
      </c>
      <c r="H238" s="24">
        <f>H239</f>
        <v>80</v>
      </c>
      <c r="I238" s="24"/>
      <c r="J238" s="97">
        <f t="shared" si="23"/>
        <v>80</v>
      </c>
      <c r="K238" s="56">
        <f>K239</f>
        <v>0</v>
      </c>
      <c r="L238" s="18">
        <f t="shared" si="27"/>
        <v>80</v>
      </c>
      <c r="M238" s="56">
        <f>M239</f>
        <v>273</v>
      </c>
      <c r="N238" s="18">
        <f t="shared" si="19"/>
        <v>353</v>
      </c>
      <c r="O238" s="56">
        <f>O239</f>
        <v>142.1</v>
      </c>
      <c r="P238" s="18">
        <f t="shared" si="26"/>
        <v>495.1</v>
      </c>
      <c r="Q238" s="56"/>
      <c r="R238" s="18">
        <f>R239</f>
        <v>495.1</v>
      </c>
      <c r="S238" s="18">
        <f>S239</f>
        <v>493.5</v>
      </c>
      <c r="T238" s="15">
        <f t="shared" si="25"/>
        <v>99.67683296303777</v>
      </c>
    </row>
    <row r="239" spans="1:20" s="5" customFormat="1" ht="25.5">
      <c r="A239" s="99" t="s">
        <v>580</v>
      </c>
      <c r="B239" s="17" t="s">
        <v>173</v>
      </c>
      <c r="C239" s="17" t="s">
        <v>74</v>
      </c>
      <c r="D239" s="17" t="s">
        <v>183</v>
      </c>
      <c r="E239" s="17" t="s">
        <v>340</v>
      </c>
      <c r="F239" s="17" t="s">
        <v>226</v>
      </c>
      <c r="G239" s="78" t="s">
        <v>237</v>
      </c>
      <c r="H239" s="24">
        <v>80</v>
      </c>
      <c r="I239" s="24"/>
      <c r="J239" s="97">
        <f t="shared" si="23"/>
        <v>80</v>
      </c>
      <c r="K239" s="56">
        <v>0</v>
      </c>
      <c r="L239" s="18">
        <f t="shared" si="27"/>
        <v>80</v>
      </c>
      <c r="M239" s="56">
        <v>273</v>
      </c>
      <c r="N239" s="18">
        <f t="shared" si="19"/>
        <v>353</v>
      </c>
      <c r="O239" s="56">
        <v>142.1</v>
      </c>
      <c r="P239" s="18">
        <f t="shared" si="26"/>
        <v>495.1</v>
      </c>
      <c r="Q239" s="56"/>
      <c r="R239" s="18">
        <f>P239+Q239</f>
        <v>495.1</v>
      </c>
      <c r="S239" s="55">
        <v>493.5</v>
      </c>
      <c r="T239" s="15">
        <f t="shared" si="25"/>
        <v>99.67683296303777</v>
      </c>
    </row>
    <row r="240" spans="1:20" s="5" customFormat="1" ht="12.75">
      <c r="A240" s="99" t="s">
        <v>581</v>
      </c>
      <c r="B240" s="20" t="s">
        <v>173</v>
      </c>
      <c r="C240" s="20" t="s">
        <v>162</v>
      </c>
      <c r="D240" s="17"/>
      <c r="E240" s="17"/>
      <c r="F240" s="17"/>
      <c r="G240" s="84" t="s">
        <v>127</v>
      </c>
      <c r="H240" s="31" t="e">
        <f>SUM(H241+H243+H245)</f>
        <v>#REF!</v>
      </c>
      <c r="I240" s="31"/>
      <c r="J240" s="73" t="e">
        <f t="shared" si="23"/>
        <v>#REF!</v>
      </c>
      <c r="K240" s="56">
        <f>SUM(K241+K243+K245)</f>
        <v>31.900000000000006</v>
      </c>
      <c r="L240" s="31" t="e">
        <f t="shared" si="27"/>
        <v>#REF!</v>
      </c>
      <c r="M240" s="71" t="e">
        <f>SUM(M241+M243+M245)</f>
        <v>#REF!</v>
      </c>
      <c r="N240" s="31" t="e">
        <f t="shared" si="19"/>
        <v>#REF!</v>
      </c>
      <c r="O240" s="56">
        <f>SUM(O241+O243+O245)</f>
        <v>0</v>
      </c>
      <c r="P240" s="31" t="e">
        <f t="shared" si="26"/>
        <v>#REF!</v>
      </c>
      <c r="Q240" s="71" t="e">
        <f>SUM(Q241+Q243+Q245)</f>
        <v>#REF!</v>
      </c>
      <c r="R240" s="31">
        <f>R241+R243+R245</f>
        <v>7909.699999999999</v>
      </c>
      <c r="S240" s="31">
        <f>S241+S243+S245</f>
        <v>6582.5</v>
      </c>
      <c r="T240" s="14">
        <f t="shared" si="25"/>
        <v>83.22060255129779</v>
      </c>
    </row>
    <row r="241" spans="1:20" s="3" customFormat="1" ht="38.25">
      <c r="A241" s="99" t="s">
        <v>582</v>
      </c>
      <c r="B241" s="17" t="s">
        <v>173</v>
      </c>
      <c r="C241" s="17" t="s">
        <v>162</v>
      </c>
      <c r="D241" s="17"/>
      <c r="E241" s="17" t="s">
        <v>343</v>
      </c>
      <c r="F241" s="17"/>
      <c r="G241" s="81" t="s">
        <v>342</v>
      </c>
      <c r="H241" s="18" t="e">
        <f>SUM(H242+#REF!)</f>
        <v>#REF!</v>
      </c>
      <c r="I241" s="18"/>
      <c r="J241" s="97" t="e">
        <f t="shared" si="23"/>
        <v>#REF!</v>
      </c>
      <c r="K241" s="56">
        <f>SUM(K242)</f>
        <v>131.9</v>
      </c>
      <c r="L241" s="18" t="e">
        <f t="shared" si="27"/>
        <v>#REF!</v>
      </c>
      <c r="M241" s="56" t="e">
        <f>SUM(M242+#REF!)</f>
        <v>#REF!</v>
      </c>
      <c r="N241" s="18" t="e">
        <f t="shared" si="19"/>
        <v>#REF!</v>
      </c>
      <c r="O241" s="71"/>
      <c r="P241" s="18" t="e">
        <f t="shared" si="26"/>
        <v>#REF!</v>
      </c>
      <c r="Q241" s="56" t="e">
        <f>SUM(Q242+#REF!)</f>
        <v>#REF!</v>
      </c>
      <c r="R241" s="18">
        <f>R242</f>
        <v>1025.0999999999995</v>
      </c>
      <c r="S241" s="18">
        <f>S242</f>
        <v>610.9</v>
      </c>
      <c r="T241" s="15">
        <f t="shared" si="25"/>
        <v>59.59418593307972</v>
      </c>
    </row>
    <row r="242" spans="1:20" s="3" customFormat="1" ht="25.5">
      <c r="A242" s="99" t="s">
        <v>583</v>
      </c>
      <c r="B242" s="17" t="s">
        <v>173</v>
      </c>
      <c r="C242" s="17" t="s">
        <v>162</v>
      </c>
      <c r="D242" s="17"/>
      <c r="E242" s="17" t="s">
        <v>343</v>
      </c>
      <c r="F242" s="17" t="s">
        <v>226</v>
      </c>
      <c r="G242" s="78" t="s">
        <v>237</v>
      </c>
      <c r="H242" s="18">
        <v>4792</v>
      </c>
      <c r="I242" s="18"/>
      <c r="J242" s="97">
        <f t="shared" si="23"/>
        <v>4792</v>
      </c>
      <c r="K242" s="56">
        <v>131.9</v>
      </c>
      <c r="L242" s="18">
        <f t="shared" si="27"/>
        <v>4923.9</v>
      </c>
      <c r="M242" s="56">
        <v>-2640.4</v>
      </c>
      <c r="N242" s="18">
        <f t="shared" si="19"/>
        <v>2283.4999999999995</v>
      </c>
      <c r="O242" s="71"/>
      <c r="P242" s="18">
        <f t="shared" si="26"/>
        <v>2283.4999999999995</v>
      </c>
      <c r="Q242" s="56">
        <v>-1258.4</v>
      </c>
      <c r="R242" s="18">
        <f>P242+Q242</f>
        <v>1025.0999999999995</v>
      </c>
      <c r="S242" s="55">
        <v>610.9</v>
      </c>
      <c r="T242" s="15">
        <f t="shared" si="25"/>
        <v>59.59418593307972</v>
      </c>
    </row>
    <row r="243" spans="1:20" s="5" customFormat="1" ht="51">
      <c r="A243" s="99" t="s">
        <v>1005</v>
      </c>
      <c r="B243" s="17" t="s">
        <v>173</v>
      </c>
      <c r="C243" s="17" t="s">
        <v>162</v>
      </c>
      <c r="D243" s="17"/>
      <c r="E243" s="17" t="s">
        <v>345</v>
      </c>
      <c r="F243" s="17"/>
      <c r="G243" s="81" t="s">
        <v>344</v>
      </c>
      <c r="H243" s="18" t="e">
        <f>SUM(H244+#REF!)</f>
        <v>#REF!</v>
      </c>
      <c r="I243" s="18"/>
      <c r="J243" s="51" t="e">
        <f t="shared" si="23"/>
        <v>#REF!</v>
      </c>
      <c r="K243" s="55">
        <f>SUM(K244)</f>
        <v>-100</v>
      </c>
      <c r="L243" s="15" t="e">
        <f t="shared" si="27"/>
        <v>#REF!</v>
      </c>
      <c r="M243" s="55" t="e">
        <f>SUM(M244+#REF!)</f>
        <v>#REF!</v>
      </c>
      <c r="N243" s="15" t="e">
        <f t="shared" si="19"/>
        <v>#REF!</v>
      </c>
      <c r="O243" s="55">
        <f>SUM(O244)</f>
        <v>0</v>
      </c>
      <c r="P243" s="15" t="e">
        <f t="shared" si="26"/>
        <v>#REF!</v>
      </c>
      <c r="Q243" s="55" t="e">
        <f>SUM(Q244+#REF!)</f>
        <v>#REF!</v>
      </c>
      <c r="R243" s="15">
        <f>R244</f>
        <v>2684.6</v>
      </c>
      <c r="S243" s="15">
        <f>S244</f>
        <v>1771.6</v>
      </c>
      <c r="T243" s="15">
        <f t="shared" si="25"/>
        <v>65.99120911867689</v>
      </c>
    </row>
    <row r="244" spans="1:20" s="5" customFormat="1" ht="25.5">
      <c r="A244" s="99" t="s">
        <v>1</v>
      </c>
      <c r="B244" s="17" t="s">
        <v>173</v>
      </c>
      <c r="C244" s="17" t="s">
        <v>162</v>
      </c>
      <c r="D244" s="17"/>
      <c r="E244" s="17" t="s">
        <v>345</v>
      </c>
      <c r="F244" s="17" t="s">
        <v>226</v>
      </c>
      <c r="G244" s="78" t="s">
        <v>237</v>
      </c>
      <c r="H244" s="18">
        <v>3047</v>
      </c>
      <c r="I244" s="18"/>
      <c r="J244" s="51">
        <f t="shared" si="23"/>
        <v>3047</v>
      </c>
      <c r="K244" s="55">
        <v>-100</v>
      </c>
      <c r="L244" s="15">
        <f t="shared" si="27"/>
        <v>2947</v>
      </c>
      <c r="M244" s="55">
        <v>-220</v>
      </c>
      <c r="N244" s="15">
        <f t="shared" si="19"/>
        <v>2727</v>
      </c>
      <c r="O244" s="55"/>
      <c r="P244" s="15">
        <f t="shared" si="26"/>
        <v>2727</v>
      </c>
      <c r="Q244" s="55">
        <v>-42.4</v>
      </c>
      <c r="R244" s="15">
        <f>P244+Q244</f>
        <v>2684.6</v>
      </c>
      <c r="S244" s="55">
        <v>1771.6</v>
      </c>
      <c r="T244" s="15">
        <f t="shared" si="25"/>
        <v>65.99120911867689</v>
      </c>
    </row>
    <row r="245" spans="1:20" s="5" customFormat="1" ht="12.75">
      <c r="A245" s="99" t="s">
        <v>2</v>
      </c>
      <c r="B245" s="17" t="s">
        <v>173</v>
      </c>
      <c r="C245" s="17" t="s">
        <v>162</v>
      </c>
      <c r="D245" s="17"/>
      <c r="E245" s="17" t="s">
        <v>274</v>
      </c>
      <c r="F245" s="33"/>
      <c r="G245" s="79" t="s">
        <v>275</v>
      </c>
      <c r="H245" s="18">
        <f>SUM(H246)</f>
        <v>1600</v>
      </c>
      <c r="I245" s="18"/>
      <c r="J245" s="51">
        <f t="shared" si="23"/>
        <v>1600</v>
      </c>
      <c r="K245" s="55"/>
      <c r="L245" s="15">
        <f t="shared" si="27"/>
        <v>1600</v>
      </c>
      <c r="M245" s="55">
        <f>SUM(M246)</f>
        <v>2600</v>
      </c>
      <c r="N245" s="15">
        <f aca="true" t="shared" si="28" ref="N245:N279">L245+M245</f>
        <v>4200</v>
      </c>
      <c r="O245" s="55"/>
      <c r="P245" s="15">
        <f t="shared" si="26"/>
        <v>4200</v>
      </c>
      <c r="Q245" s="55"/>
      <c r="R245" s="15">
        <f>R246</f>
        <v>4200</v>
      </c>
      <c r="S245" s="15">
        <f>S246</f>
        <v>4200</v>
      </c>
      <c r="T245" s="15">
        <f t="shared" si="25"/>
        <v>100</v>
      </c>
    </row>
    <row r="246" spans="1:20" s="5" customFormat="1" ht="25.5">
      <c r="A246" s="99" t="s">
        <v>584</v>
      </c>
      <c r="B246" s="17" t="s">
        <v>173</v>
      </c>
      <c r="C246" s="17" t="s">
        <v>162</v>
      </c>
      <c r="D246" s="17"/>
      <c r="E246" s="17" t="s">
        <v>346</v>
      </c>
      <c r="F246" s="33"/>
      <c r="G246" s="79" t="s">
        <v>732</v>
      </c>
      <c r="H246" s="18">
        <f>SUM(H247)</f>
        <v>1600</v>
      </c>
      <c r="I246" s="18"/>
      <c r="J246" s="51">
        <f t="shared" si="23"/>
        <v>1600</v>
      </c>
      <c r="K246" s="55"/>
      <c r="L246" s="15">
        <f t="shared" si="27"/>
        <v>1600</v>
      </c>
      <c r="M246" s="55">
        <f>SUM(M247)</f>
        <v>2600</v>
      </c>
      <c r="N246" s="15">
        <f t="shared" si="28"/>
        <v>4200</v>
      </c>
      <c r="O246" s="55"/>
      <c r="P246" s="15">
        <f t="shared" si="26"/>
        <v>4200</v>
      </c>
      <c r="Q246" s="55"/>
      <c r="R246" s="15">
        <f>R247</f>
        <v>4200</v>
      </c>
      <c r="S246" s="15">
        <f>S247</f>
        <v>4200</v>
      </c>
      <c r="T246" s="15">
        <f t="shared" si="25"/>
        <v>100</v>
      </c>
    </row>
    <row r="247" spans="1:20" s="5" customFormat="1" ht="38.25">
      <c r="A247" s="99" t="s">
        <v>585</v>
      </c>
      <c r="B247" s="17" t="s">
        <v>173</v>
      </c>
      <c r="C247" s="17" t="s">
        <v>162</v>
      </c>
      <c r="D247" s="17"/>
      <c r="E247" s="17" t="s">
        <v>346</v>
      </c>
      <c r="F247" s="33" t="s">
        <v>198</v>
      </c>
      <c r="G247" s="76" t="s">
        <v>318</v>
      </c>
      <c r="H247" s="18">
        <v>1600</v>
      </c>
      <c r="I247" s="18"/>
      <c r="J247" s="51">
        <f t="shared" si="23"/>
        <v>1600</v>
      </c>
      <c r="K247" s="55"/>
      <c r="L247" s="15">
        <f t="shared" si="27"/>
        <v>1600</v>
      </c>
      <c r="M247" s="55">
        <v>2600</v>
      </c>
      <c r="N247" s="15">
        <f t="shared" si="28"/>
        <v>4200</v>
      </c>
      <c r="O247" s="55"/>
      <c r="P247" s="15">
        <f t="shared" si="26"/>
        <v>4200</v>
      </c>
      <c r="Q247" s="55"/>
      <c r="R247" s="15">
        <f>P247+Q247</f>
        <v>4200</v>
      </c>
      <c r="S247" s="15">
        <v>4200</v>
      </c>
      <c r="T247" s="15">
        <f t="shared" si="25"/>
        <v>100</v>
      </c>
    </row>
    <row r="248" spans="1:20" s="3" customFormat="1" ht="12.75">
      <c r="A248" s="99" t="s">
        <v>586</v>
      </c>
      <c r="B248" s="20" t="s">
        <v>173</v>
      </c>
      <c r="C248" s="20" t="s">
        <v>128</v>
      </c>
      <c r="D248" s="20"/>
      <c r="E248" s="20"/>
      <c r="F248" s="20"/>
      <c r="G248" s="84" t="s">
        <v>174</v>
      </c>
      <c r="H248" s="31">
        <f>SUM(H249+H255)</f>
        <v>22139</v>
      </c>
      <c r="I248" s="31"/>
      <c r="J248" s="50">
        <f t="shared" si="23"/>
        <v>22139</v>
      </c>
      <c r="K248" s="54">
        <f>SUM(K249+K255+K267)</f>
        <v>2056</v>
      </c>
      <c r="L248" s="14">
        <f t="shared" si="27"/>
        <v>24195</v>
      </c>
      <c r="M248" s="54">
        <f>SUM(M249+M255+M267)</f>
        <v>308.1999999999998</v>
      </c>
      <c r="N248" s="14">
        <f t="shared" si="28"/>
        <v>24503.2</v>
      </c>
      <c r="O248" s="54">
        <f>SUM(O249+O255+O267)</f>
        <v>-4136.4</v>
      </c>
      <c r="P248" s="14">
        <f t="shared" si="26"/>
        <v>20366.800000000003</v>
      </c>
      <c r="Q248" s="54">
        <f>SUM(Q249+Q255+Q267)</f>
        <v>12321.2</v>
      </c>
      <c r="R248" s="14">
        <f>R249+R255+R267</f>
        <v>20090.2</v>
      </c>
      <c r="S248" s="14">
        <f>S249+S255+S267</f>
        <v>14516.2</v>
      </c>
      <c r="T248" s="14">
        <f t="shared" si="25"/>
        <v>72.25512936655683</v>
      </c>
    </row>
    <row r="249" spans="1:20" s="3" customFormat="1" ht="12.75">
      <c r="A249" s="99" t="s">
        <v>587</v>
      </c>
      <c r="B249" s="20" t="s">
        <v>173</v>
      </c>
      <c r="C249" s="20" t="s">
        <v>129</v>
      </c>
      <c r="D249" s="20"/>
      <c r="E249" s="20"/>
      <c r="F249" s="20"/>
      <c r="G249" s="84" t="s">
        <v>130</v>
      </c>
      <c r="H249" s="31">
        <f>SUM(H250+H253)</f>
        <v>14435</v>
      </c>
      <c r="I249" s="31"/>
      <c r="J249" s="50">
        <f t="shared" si="23"/>
        <v>14435</v>
      </c>
      <c r="K249" s="54">
        <f>SUM(K250+K253)</f>
        <v>-1303</v>
      </c>
      <c r="L249" s="14">
        <f t="shared" si="27"/>
        <v>13132</v>
      </c>
      <c r="M249" s="54">
        <f>SUM(M250+M253)</f>
        <v>-3419.2</v>
      </c>
      <c r="N249" s="14">
        <f t="shared" si="28"/>
        <v>9712.8</v>
      </c>
      <c r="O249" s="54">
        <f>SUM(O250+O253)</f>
        <v>-3500</v>
      </c>
      <c r="P249" s="14">
        <f t="shared" si="26"/>
        <v>6212.799999999999</v>
      </c>
      <c r="Q249" s="54">
        <f>SUM(Q250+Q253)</f>
        <v>423.0000000000002</v>
      </c>
      <c r="R249" s="14">
        <f>R250+R253</f>
        <v>6635.8</v>
      </c>
      <c r="S249" s="14">
        <f>S250+S253</f>
        <v>3025.9</v>
      </c>
      <c r="T249" s="14">
        <f t="shared" si="25"/>
        <v>45.59962626962838</v>
      </c>
    </row>
    <row r="250" spans="1:20" s="3" customFormat="1" ht="38.25">
      <c r="A250" s="99" t="s">
        <v>226</v>
      </c>
      <c r="B250" s="17" t="s">
        <v>173</v>
      </c>
      <c r="C250" s="17" t="s">
        <v>129</v>
      </c>
      <c r="D250" s="17"/>
      <c r="E250" s="17" t="s">
        <v>343</v>
      </c>
      <c r="F250" s="17"/>
      <c r="G250" s="81" t="s">
        <v>352</v>
      </c>
      <c r="H250" s="18">
        <f>SUM(H251)</f>
        <v>5792</v>
      </c>
      <c r="I250" s="18"/>
      <c r="J250" s="51">
        <f t="shared" si="23"/>
        <v>5792</v>
      </c>
      <c r="K250" s="55">
        <f>SUM(K251+K252)</f>
        <v>-1303</v>
      </c>
      <c r="L250" s="15">
        <f t="shared" si="27"/>
        <v>4489</v>
      </c>
      <c r="M250" s="54"/>
      <c r="N250" s="15">
        <f t="shared" si="28"/>
        <v>4489</v>
      </c>
      <c r="O250" s="55">
        <f>SUM(O251:O252)</f>
        <v>-1500</v>
      </c>
      <c r="P250" s="15">
        <f t="shared" si="26"/>
        <v>2989</v>
      </c>
      <c r="Q250" s="55">
        <f>SUM(Q251+Q252)</f>
        <v>2246.8</v>
      </c>
      <c r="R250" s="15">
        <f>R251+R252</f>
        <v>5235.8</v>
      </c>
      <c r="S250" s="15">
        <f>S251+S252</f>
        <v>1930.2</v>
      </c>
      <c r="T250" s="15">
        <f t="shared" si="25"/>
        <v>36.865426486878796</v>
      </c>
    </row>
    <row r="251" spans="1:20" s="3" customFormat="1" ht="25.5">
      <c r="A251" s="99" t="s">
        <v>588</v>
      </c>
      <c r="B251" s="17" t="s">
        <v>173</v>
      </c>
      <c r="C251" s="17" t="s">
        <v>129</v>
      </c>
      <c r="D251" s="17"/>
      <c r="E251" s="17" t="s">
        <v>343</v>
      </c>
      <c r="F251" s="17" t="s">
        <v>226</v>
      </c>
      <c r="G251" s="78" t="s">
        <v>237</v>
      </c>
      <c r="H251" s="18">
        <v>5792</v>
      </c>
      <c r="I251" s="18"/>
      <c r="J251" s="51">
        <f t="shared" si="23"/>
        <v>5792</v>
      </c>
      <c r="K251" s="55">
        <v>-3361.7</v>
      </c>
      <c r="L251" s="15">
        <f t="shared" si="27"/>
        <v>2430.3</v>
      </c>
      <c r="M251" s="54"/>
      <c r="N251" s="15">
        <f t="shared" si="28"/>
        <v>2430.3</v>
      </c>
      <c r="O251" s="55"/>
      <c r="P251" s="15">
        <f t="shared" si="26"/>
        <v>2430.3</v>
      </c>
      <c r="Q251" s="55">
        <v>2246.8</v>
      </c>
      <c r="R251" s="15">
        <f>P251+Q251</f>
        <v>4677.1</v>
      </c>
      <c r="S251" s="55">
        <v>1930.2</v>
      </c>
      <c r="T251" s="15">
        <f t="shared" si="25"/>
        <v>41.269162515233795</v>
      </c>
    </row>
    <row r="252" spans="1:20" s="3" customFormat="1" ht="38.25">
      <c r="A252" s="99" t="s">
        <v>3</v>
      </c>
      <c r="B252" s="17" t="s">
        <v>173</v>
      </c>
      <c r="C252" s="17" t="s">
        <v>129</v>
      </c>
      <c r="D252" s="17"/>
      <c r="E252" s="17" t="s">
        <v>343</v>
      </c>
      <c r="F252" s="17" t="s">
        <v>198</v>
      </c>
      <c r="G252" s="78" t="s">
        <v>318</v>
      </c>
      <c r="H252" s="18"/>
      <c r="I252" s="18"/>
      <c r="J252" s="51"/>
      <c r="K252" s="55">
        <v>2058.7</v>
      </c>
      <c r="L252" s="15">
        <f t="shared" si="27"/>
        <v>2058.7</v>
      </c>
      <c r="M252" s="54"/>
      <c r="N252" s="15">
        <f t="shared" si="28"/>
        <v>2058.7</v>
      </c>
      <c r="O252" s="55">
        <v>-1500</v>
      </c>
      <c r="P252" s="15">
        <f t="shared" si="26"/>
        <v>558.6999999999998</v>
      </c>
      <c r="Q252" s="55"/>
      <c r="R252" s="15">
        <f>P252+Q252</f>
        <v>558.6999999999998</v>
      </c>
      <c r="S252" s="55">
        <v>0</v>
      </c>
      <c r="T252" s="15">
        <f t="shared" si="25"/>
        <v>0</v>
      </c>
    </row>
    <row r="253" spans="1:20" s="3" customFormat="1" ht="38.25" customHeight="1">
      <c r="A253" s="99" t="s">
        <v>197</v>
      </c>
      <c r="B253" s="17" t="s">
        <v>173</v>
      </c>
      <c r="C253" s="17" t="s">
        <v>129</v>
      </c>
      <c r="D253" s="17"/>
      <c r="E253" s="17" t="s">
        <v>341</v>
      </c>
      <c r="F253" s="17"/>
      <c r="G253" s="78" t="s">
        <v>353</v>
      </c>
      <c r="H253" s="18">
        <f>SUM(H254)</f>
        <v>8643</v>
      </c>
      <c r="I253" s="18"/>
      <c r="J253" s="51">
        <f t="shared" si="23"/>
        <v>8643</v>
      </c>
      <c r="K253" s="54"/>
      <c r="L253" s="15">
        <f t="shared" si="27"/>
        <v>8643</v>
      </c>
      <c r="M253" s="55">
        <f>SUM(M254)</f>
        <v>-3419.2</v>
      </c>
      <c r="N253" s="55">
        <f t="shared" si="28"/>
        <v>5223.8</v>
      </c>
      <c r="O253" s="55">
        <f>SUM(O254 O254)</f>
        <v>-2000</v>
      </c>
      <c r="P253" s="15">
        <f t="shared" si="26"/>
        <v>3223.8</v>
      </c>
      <c r="Q253" s="55">
        <f>SUM(Q254)</f>
        <v>-1823.8</v>
      </c>
      <c r="R253" s="15">
        <f>R254</f>
        <v>1400.0000000000002</v>
      </c>
      <c r="S253" s="15">
        <f>S254</f>
        <v>1095.7</v>
      </c>
      <c r="T253" s="15">
        <f t="shared" si="25"/>
        <v>78.2642857142857</v>
      </c>
    </row>
    <row r="254" spans="1:20" s="3" customFormat="1" ht="25.5">
      <c r="A254" s="99" t="s">
        <v>188</v>
      </c>
      <c r="B254" s="17" t="s">
        <v>173</v>
      </c>
      <c r="C254" s="17" t="s">
        <v>129</v>
      </c>
      <c r="D254" s="17"/>
      <c r="E254" s="17" t="s">
        <v>341</v>
      </c>
      <c r="F254" s="17" t="s">
        <v>226</v>
      </c>
      <c r="G254" s="78" t="s">
        <v>237</v>
      </c>
      <c r="H254" s="18">
        <v>8643</v>
      </c>
      <c r="I254" s="18"/>
      <c r="J254" s="51">
        <f t="shared" si="23"/>
        <v>8643</v>
      </c>
      <c r="K254" s="54"/>
      <c r="L254" s="15">
        <f t="shared" si="27"/>
        <v>8643</v>
      </c>
      <c r="M254" s="55">
        <v>-3419.2</v>
      </c>
      <c r="N254" s="55">
        <f t="shared" si="28"/>
        <v>5223.8</v>
      </c>
      <c r="O254" s="55">
        <v>-2000</v>
      </c>
      <c r="P254" s="15">
        <f t="shared" si="26"/>
        <v>3223.8</v>
      </c>
      <c r="Q254" s="55">
        <v>-1823.8</v>
      </c>
      <c r="R254" s="15">
        <f>P254+Q254</f>
        <v>1400.0000000000002</v>
      </c>
      <c r="S254" s="55">
        <v>1095.7</v>
      </c>
      <c r="T254" s="15">
        <f t="shared" si="25"/>
        <v>78.2642857142857</v>
      </c>
    </row>
    <row r="255" spans="1:20" s="3" customFormat="1" ht="12.75">
      <c r="A255" s="99" t="s">
        <v>4</v>
      </c>
      <c r="B255" s="20" t="s">
        <v>173</v>
      </c>
      <c r="C255" s="20" t="s">
        <v>131</v>
      </c>
      <c r="D255" s="20"/>
      <c r="E255" s="20"/>
      <c r="F255" s="20"/>
      <c r="G255" s="84" t="s">
        <v>132</v>
      </c>
      <c r="H255" s="18">
        <f>SUM(H256+H259+H262)</f>
        <v>7704</v>
      </c>
      <c r="I255" s="18"/>
      <c r="J255" s="51">
        <f t="shared" si="23"/>
        <v>7704</v>
      </c>
      <c r="K255" s="55">
        <f>SUM(K256+K259+K262)</f>
        <v>1303</v>
      </c>
      <c r="L255" s="15">
        <f t="shared" si="27"/>
        <v>9007</v>
      </c>
      <c r="M255" s="54">
        <f>SUM(M256+M259+M262)</f>
        <v>3727.3999999999996</v>
      </c>
      <c r="N255" s="15">
        <f t="shared" si="28"/>
        <v>12734.4</v>
      </c>
      <c r="O255" s="54">
        <f>SUM(O256+O259+O262)</f>
        <v>-636.4</v>
      </c>
      <c r="P255" s="14">
        <f t="shared" si="26"/>
        <v>12098</v>
      </c>
      <c r="Q255" s="54">
        <f>SUM(Q256+Q259+Q262+Q264)</f>
        <v>11898.2</v>
      </c>
      <c r="R255" s="14">
        <f>R256+R259+R262+R264</f>
        <v>11398.400000000001</v>
      </c>
      <c r="S255" s="14">
        <f>S256+S259+S262+S264</f>
        <v>9434.300000000001</v>
      </c>
      <c r="T255" s="14">
        <f t="shared" si="25"/>
        <v>82.76863419427288</v>
      </c>
    </row>
    <row r="256" spans="1:20" s="3" customFormat="1" ht="38.25">
      <c r="A256" s="99" t="s">
        <v>589</v>
      </c>
      <c r="B256" s="17" t="s">
        <v>173</v>
      </c>
      <c r="C256" s="17" t="s">
        <v>131</v>
      </c>
      <c r="D256" s="17"/>
      <c r="E256" s="17" t="s">
        <v>343</v>
      </c>
      <c r="F256" s="17"/>
      <c r="G256" s="81" t="s">
        <v>342</v>
      </c>
      <c r="H256" s="18">
        <f>SUM(H257:H258)</f>
        <v>4559</v>
      </c>
      <c r="I256" s="18"/>
      <c r="J256" s="51">
        <f t="shared" si="23"/>
        <v>4559</v>
      </c>
      <c r="K256" s="54">
        <f>SUM(K257+K258)</f>
        <v>0</v>
      </c>
      <c r="L256" s="15">
        <f t="shared" si="27"/>
        <v>4559</v>
      </c>
      <c r="M256" s="55">
        <f>SUM(M257+M258)</f>
        <v>4530.4</v>
      </c>
      <c r="N256" s="15">
        <f t="shared" si="28"/>
        <v>9089.4</v>
      </c>
      <c r="O256" s="55">
        <f>SUM(O257:O258)</f>
        <v>438.6</v>
      </c>
      <c r="P256" s="15">
        <f t="shared" si="26"/>
        <v>9528</v>
      </c>
      <c r="Q256" s="54"/>
      <c r="R256" s="18">
        <f>R257+R258</f>
        <v>9528</v>
      </c>
      <c r="S256" s="18">
        <f>S257+S258</f>
        <v>7563.900000000001</v>
      </c>
      <c r="T256" s="15">
        <f t="shared" si="25"/>
        <v>79.38602015113351</v>
      </c>
    </row>
    <row r="257" spans="1:20" s="3" customFormat="1" ht="25.5">
      <c r="A257" s="99" t="s">
        <v>590</v>
      </c>
      <c r="B257" s="17" t="s">
        <v>173</v>
      </c>
      <c r="C257" s="17" t="s">
        <v>131</v>
      </c>
      <c r="D257" s="17"/>
      <c r="E257" s="17" t="s">
        <v>343</v>
      </c>
      <c r="F257" s="17" t="s">
        <v>226</v>
      </c>
      <c r="G257" s="78" t="s">
        <v>237</v>
      </c>
      <c r="H257" s="18">
        <v>559</v>
      </c>
      <c r="I257" s="18"/>
      <c r="J257" s="51">
        <f t="shared" si="23"/>
        <v>559</v>
      </c>
      <c r="K257" s="55">
        <v>4000</v>
      </c>
      <c r="L257" s="15">
        <f t="shared" si="27"/>
        <v>4559</v>
      </c>
      <c r="M257" s="55">
        <v>4500</v>
      </c>
      <c r="N257" s="15">
        <f t="shared" si="28"/>
        <v>9059</v>
      </c>
      <c r="O257" s="55">
        <v>438.6</v>
      </c>
      <c r="P257" s="15">
        <f t="shared" si="26"/>
        <v>9497.6</v>
      </c>
      <c r="Q257" s="54"/>
      <c r="R257" s="18">
        <f>P257+Q257</f>
        <v>9497.6</v>
      </c>
      <c r="S257" s="56">
        <v>7533.6</v>
      </c>
      <c r="T257" s="15">
        <f t="shared" si="25"/>
        <v>79.32109164420486</v>
      </c>
    </row>
    <row r="258" spans="1:20" s="3" customFormat="1" ht="38.25">
      <c r="A258" s="99" t="s">
        <v>591</v>
      </c>
      <c r="B258" s="17" t="s">
        <v>173</v>
      </c>
      <c r="C258" s="17" t="s">
        <v>131</v>
      </c>
      <c r="D258" s="17"/>
      <c r="E258" s="17" t="s">
        <v>343</v>
      </c>
      <c r="F258" s="17" t="s">
        <v>226</v>
      </c>
      <c r="G258" s="78" t="s">
        <v>863</v>
      </c>
      <c r="H258" s="18">
        <v>4000</v>
      </c>
      <c r="I258" s="18"/>
      <c r="J258" s="51">
        <f t="shared" si="23"/>
        <v>4000</v>
      </c>
      <c r="K258" s="55">
        <v>-4000</v>
      </c>
      <c r="L258" s="15">
        <f t="shared" si="27"/>
        <v>0</v>
      </c>
      <c r="M258" s="55">
        <v>30.4</v>
      </c>
      <c r="N258" s="15">
        <f t="shared" si="28"/>
        <v>30.4</v>
      </c>
      <c r="O258" s="54"/>
      <c r="P258" s="15">
        <f t="shared" si="26"/>
        <v>30.4</v>
      </c>
      <c r="Q258" s="54"/>
      <c r="R258" s="18">
        <f>P258+Q258</f>
        <v>30.4</v>
      </c>
      <c r="S258" s="56">
        <v>30.3</v>
      </c>
      <c r="T258" s="15">
        <f t="shared" si="25"/>
        <v>99.67105263157895</v>
      </c>
    </row>
    <row r="259" spans="1:20" s="3" customFormat="1" ht="38.25">
      <c r="A259" s="99" t="s">
        <v>592</v>
      </c>
      <c r="B259" s="17" t="s">
        <v>173</v>
      </c>
      <c r="C259" s="17" t="s">
        <v>131</v>
      </c>
      <c r="D259" s="17"/>
      <c r="E259" s="17" t="s">
        <v>354</v>
      </c>
      <c r="F259" s="17"/>
      <c r="G259" s="81" t="s">
        <v>359</v>
      </c>
      <c r="H259" s="18">
        <f>SUM(H261:H261)</f>
        <v>2145</v>
      </c>
      <c r="I259" s="18"/>
      <c r="J259" s="51">
        <f t="shared" si="23"/>
        <v>2145</v>
      </c>
      <c r="K259" s="55">
        <f>SUM(K261)</f>
        <v>1303</v>
      </c>
      <c r="L259" s="15">
        <f t="shared" si="27"/>
        <v>3448</v>
      </c>
      <c r="M259" s="55">
        <f>SUM(M261)</f>
        <v>-1303</v>
      </c>
      <c r="N259" s="18">
        <f t="shared" si="28"/>
        <v>2145</v>
      </c>
      <c r="O259" s="71"/>
      <c r="P259" s="15">
        <f t="shared" si="26"/>
        <v>2145</v>
      </c>
      <c r="Q259" s="55">
        <f>SUM(Q260)</f>
        <v>-2076.9</v>
      </c>
      <c r="R259" s="15">
        <f>R260</f>
        <v>68.09999999999991</v>
      </c>
      <c r="S259" s="15">
        <f>S260</f>
        <v>68.1</v>
      </c>
      <c r="T259" s="15">
        <f t="shared" si="25"/>
        <v>100.00000000000013</v>
      </c>
    </row>
    <row r="260" spans="1:20" s="3" customFormat="1" ht="25.5">
      <c r="A260" s="99" t="s">
        <v>593</v>
      </c>
      <c r="B260" s="17" t="s">
        <v>173</v>
      </c>
      <c r="C260" s="17" t="s">
        <v>131</v>
      </c>
      <c r="D260" s="17"/>
      <c r="E260" s="17" t="s">
        <v>969</v>
      </c>
      <c r="F260" s="17"/>
      <c r="G260" s="81" t="s">
        <v>972</v>
      </c>
      <c r="H260" s="18"/>
      <c r="I260" s="18"/>
      <c r="J260" s="51"/>
      <c r="K260" s="55"/>
      <c r="L260" s="15"/>
      <c r="M260" s="55"/>
      <c r="N260" s="18"/>
      <c r="O260" s="56">
        <v>2145</v>
      </c>
      <c r="P260" s="15">
        <f t="shared" si="26"/>
        <v>2145</v>
      </c>
      <c r="Q260" s="55">
        <f>SUM(Q261)</f>
        <v>-2076.9</v>
      </c>
      <c r="R260" s="15">
        <f>R261</f>
        <v>68.09999999999991</v>
      </c>
      <c r="S260" s="15">
        <f>S261</f>
        <v>68.1</v>
      </c>
      <c r="T260" s="15">
        <f t="shared" si="25"/>
        <v>100.00000000000013</v>
      </c>
    </row>
    <row r="261" spans="1:20" s="3" customFormat="1" ht="24" customHeight="1">
      <c r="A261" s="99" t="s">
        <v>594</v>
      </c>
      <c r="B261" s="17" t="s">
        <v>173</v>
      </c>
      <c r="C261" s="17" t="s">
        <v>131</v>
      </c>
      <c r="D261" s="17"/>
      <c r="E261" s="17" t="s">
        <v>969</v>
      </c>
      <c r="F261" s="17" t="s">
        <v>226</v>
      </c>
      <c r="G261" s="78" t="s">
        <v>237</v>
      </c>
      <c r="H261" s="18">
        <v>2145</v>
      </c>
      <c r="I261" s="18"/>
      <c r="J261" s="51">
        <f t="shared" si="23"/>
        <v>2145</v>
      </c>
      <c r="K261" s="55">
        <v>1303</v>
      </c>
      <c r="L261" s="15">
        <f t="shared" si="27"/>
        <v>3448</v>
      </c>
      <c r="M261" s="55">
        <v>-1303</v>
      </c>
      <c r="N261" s="18">
        <f t="shared" si="28"/>
        <v>2145</v>
      </c>
      <c r="O261" s="71"/>
      <c r="P261" s="15">
        <f t="shared" si="26"/>
        <v>2145</v>
      </c>
      <c r="Q261" s="55">
        <v>-2076.9</v>
      </c>
      <c r="R261" s="15">
        <f>P261+Q261</f>
        <v>68.09999999999991</v>
      </c>
      <c r="S261" s="55">
        <v>68.1</v>
      </c>
      <c r="T261" s="15">
        <f t="shared" si="25"/>
        <v>100.00000000000013</v>
      </c>
    </row>
    <row r="262" spans="1:20" s="3" customFormat="1" ht="25.5">
      <c r="A262" s="99" t="s">
        <v>595</v>
      </c>
      <c r="B262" s="17" t="s">
        <v>173</v>
      </c>
      <c r="C262" s="17" t="s">
        <v>131</v>
      </c>
      <c r="D262" s="17"/>
      <c r="E262" s="17" t="s">
        <v>377</v>
      </c>
      <c r="F262" s="17"/>
      <c r="G262" s="81" t="s">
        <v>895</v>
      </c>
      <c r="H262" s="18">
        <f>SUM(H263)</f>
        <v>1000</v>
      </c>
      <c r="I262" s="18"/>
      <c r="J262" s="51">
        <f t="shared" si="23"/>
        <v>1000</v>
      </c>
      <c r="K262" s="54"/>
      <c r="L262" s="15">
        <f aca="true" t="shared" si="29" ref="L262:L279">J262+K262</f>
        <v>1000</v>
      </c>
      <c r="M262" s="15">
        <f>SUM(M263)</f>
        <v>500</v>
      </c>
      <c r="N262" s="15">
        <f t="shared" si="28"/>
        <v>1500</v>
      </c>
      <c r="O262" s="56">
        <f>SUM(O263)</f>
        <v>-1075</v>
      </c>
      <c r="P262" s="18">
        <f t="shared" si="26"/>
        <v>425</v>
      </c>
      <c r="Q262" s="56">
        <f>SUM(Q263)</f>
        <v>-2.9</v>
      </c>
      <c r="R262" s="15">
        <f>R263</f>
        <v>422.1</v>
      </c>
      <c r="S262" s="15">
        <f>S263</f>
        <v>422.1</v>
      </c>
      <c r="T262" s="15">
        <f t="shared" si="25"/>
        <v>100</v>
      </c>
    </row>
    <row r="263" spans="1:20" s="3" customFormat="1" ht="25.5">
      <c r="A263" s="99" t="s">
        <v>596</v>
      </c>
      <c r="B263" s="17" t="s">
        <v>173</v>
      </c>
      <c r="C263" s="17" t="s">
        <v>131</v>
      </c>
      <c r="D263" s="17"/>
      <c r="E263" s="17" t="s">
        <v>377</v>
      </c>
      <c r="F263" s="17" t="s">
        <v>226</v>
      </c>
      <c r="G263" s="78" t="s">
        <v>237</v>
      </c>
      <c r="H263" s="18">
        <v>1000</v>
      </c>
      <c r="I263" s="18"/>
      <c r="J263" s="51">
        <f>SUM(H263+I263)</f>
        <v>1000</v>
      </c>
      <c r="K263" s="54"/>
      <c r="L263" s="15">
        <f t="shared" si="29"/>
        <v>1000</v>
      </c>
      <c r="M263" s="15">
        <v>500</v>
      </c>
      <c r="N263" s="15">
        <f t="shared" si="28"/>
        <v>1500</v>
      </c>
      <c r="O263" s="56">
        <v>-1075</v>
      </c>
      <c r="P263" s="18">
        <f t="shared" si="26"/>
        <v>425</v>
      </c>
      <c r="Q263" s="55">
        <v>-2.9</v>
      </c>
      <c r="R263" s="15">
        <f>P263+Q263</f>
        <v>422.1</v>
      </c>
      <c r="S263" s="55">
        <v>422.1</v>
      </c>
      <c r="T263" s="15">
        <f t="shared" si="25"/>
        <v>100</v>
      </c>
    </row>
    <row r="264" spans="1:20" s="3" customFormat="1" ht="12.75">
      <c r="A264" s="99" t="s">
        <v>597</v>
      </c>
      <c r="B264" s="17" t="s">
        <v>173</v>
      </c>
      <c r="C264" s="17" t="s">
        <v>131</v>
      </c>
      <c r="D264" s="17"/>
      <c r="E264" s="4" t="s">
        <v>274</v>
      </c>
      <c r="F264" s="4" t="s">
        <v>87</v>
      </c>
      <c r="G264" s="75" t="s">
        <v>275</v>
      </c>
      <c r="H264" s="18"/>
      <c r="I264" s="18"/>
      <c r="J264" s="51"/>
      <c r="K264" s="54"/>
      <c r="L264" s="15"/>
      <c r="M264" s="15"/>
      <c r="N264" s="15"/>
      <c r="O264" s="56"/>
      <c r="P264" s="18"/>
      <c r="Q264" s="55">
        <f>SUM(Q265)</f>
        <v>13978</v>
      </c>
      <c r="R264" s="15">
        <f>R265</f>
        <v>1380.2</v>
      </c>
      <c r="S264" s="15">
        <f>S265</f>
        <v>1380.2</v>
      </c>
      <c r="T264" s="15">
        <f t="shared" si="25"/>
        <v>100</v>
      </c>
    </row>
    <row r="265" spans="1:20" s="3" customFormat="1" ht="25.5">
      <c r="A265" s="99" t="s">
        <v>598</v>
      </c>
      <c r="B265" s="17" t="s">
        <v>173</v>
      </c>
      <c r="C265" s="17" t="s">
        <v>131</v>
      </c>
      <c r="D265" s="17"/>
      <c r="E265" s="17" t="s">
        <v>814</v>
      </c>
      <c r="F265" s="17"/>
      <c r="G265" s="78" t="s">
        <v>815</v>
      </c>
      <c r="H265" s="18"/>
      <c r="I265" s="18"/>
      <c r="J265" s="51"/>
      <c r="K265" s="54"/>
      <c r="L265" s="15"/>
      <c r="M265" s="15"/>
      <c r="N265" s="15"/>
      <c r="O265" s="56"/>
      <c r="P265" s="18"/>
      <c r="Q265" s="55">
        <f>SUM(Q266)</f>
        <v>13978</v>
      </c>
      <c r="R265" s="15">
        <f>R266</f>
        <v>1380.2</v>
      </c>
      <c r="S265" s="15">
        <f>S266</f>
        <v>1380.2</v>
      </c>
      <c r="T265" s="15">
        <f t="shared" si="25"/>
        <v>100</v>
      </c>
    </row>
    <row r="266" spans="1:20" s="3" customFormat="1" ht="27" customHeight="1">
      <c r="A266" s="99" t="s">
        <v>599</v>
      </c>
      <c r="B266" s="17" t="s">
        <v>173</v>
      </c>
      <c r="C266" s="17" t="s">
        <v>131</v>
      </c>
      <c r="D266" s="17"/>
      <c r="E266" s="17" t="s">
        <v>814</v>
      </c>
      <c r="F266" s="17" t="s">
        <v>226</v>
      </c>
      <c r="G266" s="78" t="s">
        <v>237</v>
      </c>
      <c r="H266" s="18"/>
      <c r="I266" s="18"/>
      <c r="J266" s="51"/>
      <c r="K266" s="54"/>
      <c r="L266" s="15"/>
      <c r="M266" s="15"/>
      <c r="N266" s="15"/>
      <c r="O266" s="56"/>
      <c r="P266" s="18"/>
      <c r="Q266" s="55">
        <v>13978</v>
      </c>
      <c r="R266" s="15">
        <v>1380.2</v>
      </c>
      <c r="S266" s="55">
        <v>1380.2</v>
      </c>
      <c r="T266" s="15">
        <f t="shared" si="25"/>
        <v>100</v>
      </c>
    </row>
    <row r="267" spans="1:20" s="3" customFormat="1" ht="12.75">
      <c r="A267" s="99" t="s">
        <v>600</v>
      </c>
      <c r="B267" s="17" t="s">
        <v>173</v>
      </c>
      <c r="C267" s="20" t="s">
        <v>375</v>
      </c>
      <c r="D267" s="17"/>
      <c r="E267" s="17"/>
      <c r="F267" s="17"/>
      <c r="G267" s="83" t="s">
        <v>376</v>
      </c>
      <c r="H267" s="18"/>
      <c r="I267" s="18"/>
      <c r="J267" s="51"/>
      <c r="K267" s="55">
        <f>SUM(K268)</f>
        <v>2056</v>
      </c>
      <c r="L267" s="15">
        <f t="shared" si="29"/>
        <v>2056</v>
      </c>
      <c r="M267" s="55"/>
      <c r="N267" s="15">
        <f t="shared" si="28"/>
        <v>2056</v>
      </c>
      <c r="O267" s="54">
        <f>SUM(O268)</f>
        <v>0</v>
      </c>
      <c r="P267" s="14">
        <f t="shared" si="26"/>
        <v>2056</v>
      </c>
      <c r="Q267" s="54"/>
      <c r="R267" s="14">
        <f>R268</f>
        <v>2056</v>
      </c>
      <c r="S267" s="14">
        <f>S268</f>
        <v>2056</v>
      </c>
      <c r="T267" s="14">
        <f t="shared" si="25"/>
        <v>100</v>
      </c>
    </row>
    <row r="268" spans="1:20" s="3" customFormat="1" ht="38.25">
      <c r="A268" s="99" t="s">
        <v>601</v>
      </c>
      <c r="B268" s="17" t="s">
        <v>173</v>
      </c>
      <c r="C268" s="17" t="s">
        <v>375</v>
      </c>
      <c r="D268" s="17"/>
      <c r="E268" s="17" t="s">
        <v>343</v>
      </c>
      <c r="F268" s="17"/>
      <c r="G268" s="81" t="s">
        <v>342</v>
      </c>
      <c r="H268" s="18"/>
      <c r="I268" s="18"/>
      <c r="J268" s="51"/>
      <c r="K268" s="55">
        <f>SUM(K269)</f>
        <v>2056</v>
      </c>
      <c r="L268" s="15">
        <f t="shared" si="29"/>
        <v>2056</v>
      </c>
      <c r="M268" s="55"/>
      <c r="N268" s="15">
        <f t="shared" si="28"/>
        <v>2056</v>
      </c>
      <c r="O268" s="55">
        <f>SUM(O269)</f>
        <v>0</v>
      </c>
      <c r="P268" s="15">
        <f t="shared" si="26"/>
        <v>2056</v>
      </c>
      <c r="Q268" s="54"/>
      <c r="R268" s="15">
        <f>R269</f>
        <v>2056</v>
      </c>
      <c r="S268" s="15">
        <f>S269</f>
        <v>2056</v>
      </c>
      <c r="T268" s="15">
        <f aca="true" t="shared" si="30" ref="T268:T331">S268/R268*100</f>
        <v>100</v>
      </c>
    </row>
    <row r="269" spans="1:20" s="3" customFormat="1" ht="38.25">
      <c r="A269" s="99" t="s">
        <v>602</v>
      </c>
      <c r="B269" s="17" t="s">
        <v>173</v>
      </c>
      <c r="C269" s="17" t="s">
        <v>375</v>
      </c>
      <c r="D269" s="17"/>
      <c r="E269" s="17" t="s">
        <v>343</v>
      </c>
      <c r="F269" s="17" t="s">
        <v>198</v>
      </c>
      <c r="G269" s="76" t="s">
        <v>318</v>
      </c>
      <c r="H269" s="18"/>
      <c r="I269" s="18"/>
      <c r="J269" s="51"/>
      <c r="K269" s="55">
        <v>2056</v>
      </c>
      <c r="L269" s="15">
        <f t="shared" si="29"/>
        <v>2056</v>
      </c>
      <c r="M269" s="55"/>
      <c r="N269" s="15">
        <f t="shared" si="28"/>
        <v>2056</v>
      </c>
      <c r="O269" s="55"/>
      <c r="P269" s="15">
        <f t="shared" si="26"/>
        <v>2056</v>
      </c>
      <c r="Q269" s="54"/>
      <c r="R269" s="15">
        <f>P269+Q269</f>
        <v>2056</v>
      </c>
      <c r="S269" s="15">
        <v>2056</v>
      </c>
      <c r="T269" s="15">
        <f t="shared" si="30"/>
        <v>100</v>
      </c>
    </row>
    <row r="270" spans="1:20" s="5" customFormat="1" ht="12.75">
      <c r="A270" s="99" t="s">
        <v>603</v>
      </c>
      <c r="B270" s="20" t="s">
        <v>173</v>
      </c>
      <c r="C270" s="35">
        <v>1000</v>
      </c>
      <c r="D270" s="20" t="s">
        <v>120</v>
      </c>
      <c r="E270" s="20" t="s">
        <v>87</v>
      </c>
      <c r="F270" s="20" t="s">
        <v>87</v>
      </c>
      <c r="G270" s="84" t="s">
        <v>121</v>
      </c>
      <c r="H270" s="31">
        <f>SUM(H271)</f>
        <v>220</v>
      </c>
      <c r="I270" s="31"/>
      <c r="J270" s="50">
        <f aca="true" t="shared" si="31" ref="J270:J287">SUM(H270+I270)</f>
        <v>220</v>
      </c>
      <c r="K270" s="55"/>
      <c r="L270" s="14">
        <f t="shared" si="29"/>
        <v>220</v>
      </c>
      <c r="M270" s="55"/>
      <c r="N270" s="14">
        <f t="shared" si="28"/>
        <v>220</v>
      </c>
      <c r="O270" s="55"/>
      <c r="P270" s="14">
        <f t="shared" si="26"/>
        <v>220</v>
      </c>
      <c r="Q270" s="55"/>
      <c r="R270" s="14">
        <f aca="true" t="shared" si="32" ref="R270:S273">R271</f>
        <v>220</v>
      </c>
      <c r="S270" s="14">
        <f t="shared" si="32"/>
        <v>218.6</v>
      </c>
      <c r="T270" s="14">
        <f t="shared" si="30"/>
        <v>99.36363636363636</v>
      </c>
    </row>
    <row r="271" spans="1:20" s="5" customFormat="1" ht="12.75">
      <c r="A271" s="99" t="s">
        <v>604</v>
      </c>
      <c r="B271" s="20" t="s">
        <v>173</v>
      </c>
      <c r="C271" s="20" t="s">
        <v>95</v>
      </c>
      <c r="D271" s="20" t="s">
        <v>102</v>
      </c>
      <c r="E271" s="22"/>
      <c r="F271" s="20" t="s">
        <v>87</v>
      </c>
      <c r="G271" s="84" t="s">
        <v>167</v>
      </c>
      <c r="H271" s="31">
        <f>H272</f>
        <v>220</v>
      </c>
      <c r="I271" s="31"/>
      <c r="J271" s="50">
        <f t="shared" si="31"/>
        <v>220</v>
      </c>
      <c r="K271" s="55"/>
      <c r="L271" s="14">
        <f t="shared" si="29"/>
        <v>220</v>
      </c>
      <c r="M271" s="55"/>
      <c r="N271" s="14">
        <f t="shared" si="28"/>
        <v>220</v>
      </c>
      <c r="O271" s="55"/>
      <c r="P271" s="14">
        <f t="shared" si="26"/>
        <v>220</v>
      </c>
      <c r="Q271" s="55"/>
      <c r="R271" s="14">
        <f t="shared" si="32"/>
        <v>220</v>
      </c>
      <c r="S271" s="14">
        <f t="shared" si="32"/>
        <v>218.6</v>
      </c>
      <c r="T271" s="14">
        <f t="shared" si="30"/>
        <v>99.36363636363636</v>
      </c>
    </row>
    <row r="272" spans="1:20" s="5" customFormat="1" ht="12.75">
      <c r="A272" s="99" t="s">
        <v>605</v>
      </c>
      <c r="B272" s="17" t="s">
        <v>173</v>
      </c>
      <c r="C272" s="17" t="s">
        <v>95</v>
      </c>
      <c r="D272" s="17"/>
      <c r="E272" s="4" t="s">
        <v>274</v>
      </c>
      <c r="F272" s="4" t="s">
        <v>87</v>
      </c>
      <c r="G272" s="75" t="s">
        <v>275</v>
      </c>
      <c r="H272" s="18">
        <f>H273</f>
        <v>220</v>
      </c>
      <c r="I272" s="18"/>
      <c r="J272" s="51">
        <f t="shared" si="31"/>
        <v>220</v>
      </c>
      <c r="K272" s="55"/>
      <c r="L272" s="15">
        <f t="shared" si="29"/>
        <v>220</v>
      </c>
      <c r="M272" s="55"/>
      <c r="N272" s="15">
        <f t="shared" si="28"/>
        <v>220</v>
      </c>
      <c r="O272" s="55"/>
      <c r="P272" s="15">
        <f t="shared" si="26"/>
        <v>220</v>
      </c>
      <c r="Q272" s="55"/>
      <c r="R272" s="15">
        <f t="shared" si="32"/>
        <v>220</v>
      </c>
      <c r="S272" s="15">
        <f t="shared" si="32"/>
        <v>218.6</v>
      </c>
      <c r="T272" s="15">
        <f t="shared" si="30"/>
        <v>99.36363636363636</v>
      </c>
    </row>
    <row r="273" spans="1:20" s="5" customFormat="1" ht="12.75" customHeight="1">
      <c r="A273" s="99" t="s">
        <v>606</v>
      </c>
      <c r="B273" s="17" t="s">
        <v>173</v>
      </c>
      <c r="C273" s="17" t="s">
        <v>95</v>
      </c>
      <c r="D273" s="17" t="s">
        <v>95</v>
      </c>
      <c r="E273" s="17" t="s">
        <v>303</v>
      </c>
      <c r="F273" s="17"/>
      <c r="G273" s="78" t="s">
        <v>304</v>
      </c>
      <c r="H273" s="18">
        <f>H274</f>
        <v>220</v>
      </c>
      <c r="I273" s="18"/>
      <c r="J273" s="51">
        <f t="shared" si="31"/>
        <v>220</v>
      </c>
      <c r="K273" s="55"/>
      <c r="L273" s="15">
        <f t="shared" si="29"/>
        <v>220</v>
      </c>
      <c r="M273" s="55"/>
      <c r="N273" s="15">
        <f t="shared" si="28"/>
        <v>220</v>
      </c>
      <c r="O273" s="55"/>
      <c r="P273" s="15">
        <f t="shared" si="26"/>
        <v>220</v>
      </c>
      <c r="Q273" s="55"/>
      <c r="R273" s="15">
        <f t="shared" si="32"/>
        <v>220</v>
      </c>
      <c r="S273" s="15">
        <f t="shared" si="32"/>
        <v>218.6</v>
      </c>
      <c r="T273" s="15">
        <f t="shared" si="30"/>
        <v>99.36363636363636</v>
      </c>
    </row>
    <row r="274" spans="1:20" s="5" customFormat="1" ht="25.5">
      <c r="A274" s="99" t="s">
        <v>607</v>
      </c>
      <c r="B274" s="17" t="s">
        <v>173</v>
      </c>
      <c r="C274" s="17" t="s">
        <v>95</v>
      </c>
      <c r="D274" s="17" t="s">
        <v>95</v>
      </c>
      <c r="E274" s="17" t="s">
        <v>303</v>
      </c>
      <c r="F274" s="33" t="s">
        <v>195</v>
      </c>
      <c r="G274" s="85" t="s">
        <v>196</v>
      </c>
      <c r="H274" s="18">
        <v>220</v>
      </c>
      <c r="I274" s="18"/>
      <c r="J274" s="51">
        <f t="shared" si="31"/>
        <v>220</v>
      </c>
      <c r="K274" s="55"/>
      <c r="L274" s="15">
        <f t="shared" si="29"/>
        <v>220</v>
      </c>
      <c r="M274" s="55"/>
      <c r="N274" s="15">
        <f t="shared" si="28"/>
        <v>220</v>
      </c>
      <c r="O274" s="55"/>
      <c r="P274" s="15">
        <f t="shared" si="26"/>
        <v>220</v>
      </c>
      <c r="Q274" s="55"/>
      <c r="R274" s="15">
        <f>P274+Q274</f>
        <v>220</v>
      </c>
      <c r="S274" s="55">
        <v>218.6</v>
      </c>
      <c r="T274" s="15">
        <f t="shared" si="30"/>
        <v>99.36363636363636</v>
      </c>
    </row>
    <row r="275" spans="1:20" s="5" customFormat="1" ht="12.75">
      <c r="A275" s="99" t="s">
        <v>608</v>
      </c>
      <c r="B275" s="20" t="s">
        <v>173</v>
      </c>
      <c r="C275" s="20" t="s">
        <v>84</v>
      </c>
      <c r="D275" s="20" t="s">
        <v>133</v>
      </c>
      <c r="E275" s="17" t="s">
        <v>87</v>
      </c>
      <c r="F275" s="20" t="s">
        <v>87</v>
      </c>
      <c r="G275" s="84" t="s">
        <v>85</v>
      </c>
      <c r="H275" s="31">
        <f>SUM(H276)</f>
        <v>931</v>
      </c>
      <c r="I275" s="31"/>
      <c r="J275" s="50">
        <f t="shared" si="31"/>
        <v>931</v>
      </c>
      <c r="K275" s="55"/>
      <c r="L275" s="14">
        <f t="shared" si="29"/>
        <v>931</v>
      </c>
      <c r="M275" s="55"/>
      <c r="N275" s="14">
        <f t="shared" si="28"/>
        <v>931</v>
      </c>
      <c r="O275" s="55">
        <f>SUM(O276)</f>
        <v>450</v>
      </c>
      <c r="P275" s="14">
        <f t="shared" si="26"/>
        <v>1381</v>
      </c>
      <c r="Q275" s="55"/>
      <c r="R275" s="14">
        <f aca="true" t="shared" si="33" ref="R275:S278">R276</f>
        <v>1381</v>
      </c>
      <c r="S275" s="14">
        <f t="shared" si="33"/>
        <v>1381</v>
      </c>
      <c r="T275" s="14">
        <f t="shared" si="30"/>
        <v>100</v>
      </c>
    </row>
    <row r="276" spans="1:20" s="5" customFormat="1" ht="12.75">
      <c r="A276" s="99" t="s">
        <v>609</v>
      </c>
      <c r="B276" s="20" t="s">
        <v>173</v>
      </c>
      <c r="C276" s="20" t="s">
        <v>86</v>
      </c>
      <c r="D276" s="17" t="s">
        <v>134</v>
      </c>
      <c r="E276" s="22"/>
      <c r="F276" s="17" t="s">
        <v>87</v>
      </c>
      <c r="G276" s="84" t="s">
        <v>135</v>
      </c>
      <c r="H276" s="31">
        <f>SUM(H277)</f>
        <v>931</v>
      </c>
      <c r="I276" s="31"/>
      <c r="J276" s="50">
        <f t="shared" si="31"/>
        <v>931</v>
      </c>
      <c r="K276" s="55"/>
      <c r="L276" s="14">
        <f t="shared" si="29"/>
        <v>931</v>
      </c>
      <c r="M276" s="55"/>
      <c r="N276" s="14">
        <f t="shared" si="28"/>
        <v>931</v>
      </c>
      <c r="O276" s="55">
        <f>SUM(O277)</f>
        <v>450</v>
      </c>
      <c r="P276" s="14">
        <f t="shared" si="26"/>
        <v>1381</v>
      </c>
      <c r="Q276" s="55"/>
      <c r="R276" s="14">
        <f t="shared" si="33"/>
        <v>1381</v>
      </c>
      <c r="S276" s="14">
        <f t="shared" si="33"/>
        <v>1381</v>
      </c>
      <c r="T276" s="14">
        <f t="shared" si="30"/>
        <v>100</v>
      </c>
    </row>
    <row r="277" spans="1:20" s="5" customFormat="1" ht="12.75">
      <c r="A277" s="99" t="s">
        <v>610</v>
      </c>
      <c r="B277" s="17" t="s">
        <v>173</v>
      </c>
      <c r="C277" s="17" t="s">
        <v>86</v>
      </c>
      <c r="D277" s="17" t="s">
        <v>134</v>
      </c>
      <c r="E277" s="17" t="s">
        <v>274</v>
      </c>
      <c r="F277" s="17" t="s">
        <v>87</v>
      </c>
      <c r="G277" s="75" t="s">
        <v>275</v>
      </c>
      <c r="H277" s="18">
        <f>SUM(H278)</f>
        <v>931</v>
      </c>
      <c r="I277" s="18"/>
      <c r="J277" s="51">
        <f t="shared" si="31"/>
        <v>931</v>
      </c>
      <c r="K277" s="55"/>
      <c r="L277" s="15">
        <f t="shared" si="29"/>
        <v>931</v>
      </c>
      <c r="M277" s="54"/>
      <c r="N277" s="15">
        <f t="shared" si="28"/>
        <v>931</v>
      </c>
      <c r="O277" s="55">
        <f>SUM(O278)</f>
        <v>450</v>
      </c>
      <c r="P277" s="15">
        <f t="shared" si="26"/>
        <v>1381</v>
      </c>
      <c r="Q277" s="55"/>
      <c r="R277" s="15">
        <f t="shared" si="33"/>
        <v>1381</v>
      </c>
      <c r="S277" s="15">
        <f t="shared" si="33"/>
        <v>1381</v>
      </c>
      <c r="T277" s="15">
        <f t="shared" si="30"/>
        <v>100</v>
      </c>
    </row>
    <row r="278" spans="1:20" s="5" customFormat="1" ht="12.75">
      <c r="A278" s="99" t="s">
        <v>611</v>
      </c>
      <c r="B278" s="17" t="s">
        <v>173</v>
      </c>
      <c r="C278" s="17" t="s">
        <v>86</v>
      </c>
      <c r="D278" s="17" t="s">
        <v>134</v>
      </c>
      <c r="E278" s="17" t="s">
        <v>355</v>
      </c>
      <c r="F278" s="17"/>
      <c r="G278" s="78" t="s">
        <v>356</v>
      </c>
      <c r="H278" s="18">
        <f>H279</f>
        <v>931</v>
      </c>
      <c r="I278" s="18"/>
      <c r="J278" s="51">
        <f t="shared" si="31"/>
        <v>931</v>
      </c>
      <c r="K278" s="55"/>
      <c r="L278" s="15">
        <f t="shared" si="29"/>
        <v>931</v>
      </c>
      <c r="M278" s="54"/>
      <c r="N278" s="15">
        <f t="shared" si="28"/>
        <v>931</v>
      </c>
      <c r="O278" s="55">
        <f>SUM(O279)</f>
        <v>450</v>
      </c>
      <c r="P278" s="15">
        <f t="shared" si="26"/>
        <v>1381</v>
      </c>
      <c r="Q278" s="55"/>
      <c r="R278" s="15">
        <f t="shared" si="33"/>
        <v>1381</v>
      </c>
      <c r="S278" s="15">
        <f t="shared" si="33"/>
        <v>1381</v>
      </c>
      <c r="T278" s="15">
        <f t="shared" si="30"/>
        <v>100</v>
      </c>
    </row>
    <row r="279" spans="1:20" s="5" customFormat="1" ht="38.25">
      <c r="A279" s="99" t="s">
        <v>612</v>
      </c>
      <c r="B279" s="17" t="s">
        <v>173</v>
      </c>
      <c r="C279" s="17" t="s">
        <v>86</v>
      </c>
      <c r="D279" s="17" t="s">
        <v>134</v>
      </c>
      <c r="E279" s="17" t="s">
        <v>355</v>
      </c>
      <c r="F279" s="17" t="s">
        <v>198</v>
      </c>
      <c r="G279" s="76" t="s">
        <v>318</v>
      </c>
      <c r="H279" s="18">
        <v>931</v>
      </c>
      <c r="I279" s="18"/>
      <c r="J279" s="51">
        <f t="shared" si="31"/>
        <v>931</v>
      </c>
      <c r="K279" s="55"/>
      <c r="L279" s="15">
        <f t="shared" si="29"/>
        <v>931</v>
      </c>
      <c r="M279" s="54"/>
      <c r="N279" s="15">
        <f t="shared" si="28"/>
        <v>931</v>
      </c>
      <c r="O279" s="55">
        <v>450</v>
      </c>
      <c r="P279" s="15">
        <f t="shared" si="26"/>
        <v>1381</v>
      </c>
      <c r="Q279" s="55"/>
      <c r="R279" s="15">
        <f>P279+Q279</f>
        <v>1381</v>
      </c>
      <c r="S279" s="15">
        <v>1381</v>
      </c>
      <c r="T279" s="15">
        <f t="shared" si="30"/>
        <v>100</v>
      </c>
    </row>
    <row r="280" spans="1:20" s="3" customFormat="1" ht="24.75" customHeight="1">
      <c r="A280" s="99" t="s">
        <v>613</v>
      </c>
      <c r="B280" s="20" t="s">
        <v>136</v>
      </c>
      <c r="C280" s="20" t="s">
        <v>87</v>
      </c>
      <c r="D280" s="20" t="s">
        <v>93</v>
      </c>
      <c r="E280" s="20"/>
      <c r="F280" s="20" t="s">
        <v>87</v>
      </c>
      <c r="G280" s="84" t="s">
        <v>66</v>
      </c>
      <c r="H280" s="31" t="e">
        <f>H281+H295+H408</f>
        <v>#REF!</v>
      </c>
      <c r="I280" s="31"/>
      <c r="J280" s="50" t="e">
        <f t="shared" si="31"/>
        <v>#REF!</v>
      </c>
      <c r="K280" s="14" t="e">
        <f>K281+K295+K408</f>
        <v>#REF!</v>
      </c>
      <c r="L280" s="14" t="e">
        <f>L281+L295+L408</f>
        <v>#REF!</v>
      </c>
      <c r="M280" s="14" t="e">
        <f>M282+M292+M295+M408</f>
        <v>#REF!</v>
      </c>
      <c r="N280" s="14" t="e">
        <f>N281+N294+N295+N408</f>
        <v>#REF!</v>
      </c>
      <c r="O280" s="14" t="e">
        <f>O281+O291+O295+O408</f>
        <v>#REF!</v>
      </c>
      <c r="P280" s="14" t="e">
        <f>P281+P291+P295+P408</f>
        <v>#REF!</v>
      </c>
      <c r="Q280" s="14" t="e">
        <f>Q281+Q295</f>
        <v>#REF!</v>
      </c>
      <c r="R280" s="14">
        <f>R281+R291+R295+R408</f>
        <v>457493.1</v>
      </c>
      <c r="S280" s="14">
        <f>S281+S291+S295+S408</f>
        <v>430438.30000000005</v>
      </c>
      <c r="T280" s="14">
        <f t="shared" si="30"/>
        <v>94.08629332333102</v>
      </c>
    </row>
    <row r="281" spans="1:20" s="3" customFormat="1" ht="12.75">
      <c r="A281" s="99" t="s">
        <v>614</v>
      </c>
      <c r="B281" s="20" t="s">
        <v>136</v>
      </c>
      <c r="C281" s="20" t="s">
        <v>97</v>
      </c>
      <c r="D281" s="20" t="s">
        <v>97</v>
      </c>
      <c r="E281" s="20" t="s">
        <v>87</v>
      </c>
      <c r="F281" s="20" t="s">
        <v>87</v>
      </c>
      <c r="G281" s="84" t="s">
        <v>98</v>
      </c>
      <c r="H281" s="31">
        <f>H282</f>
        <v>2534</v>
      </c>
      <c r="I281" s="31"/>
      <c r="J281" s="50">
        <f t="shared" si="31"/>
        <v>2534</v>
      </c>
      <c r="K281" s="54"/>
      <c r="L281" s="14">
        <f aca="true" t="shared" si="34" ref="L281:L287">J281+K281</f>
        <v>2534</v>
      </c>
      <c r="M281" s="15">
        <f>M282</f>
        <v>5</v>
      </c>
      <c r="N281" s="14">
        <f aca="true" t="shared" si="35" ref="N281:N287">L281+M281</f>
        <v>2539</v>
      </c>
      <c r="O281" s="54"/>
      <c r="P281" s="14">
        <f t="shared" si="26"/>
        <v>2539</v>
      </c>
      <c r="Q281" s="14">
        <f>Q282+Q288</f>
        <v>12</v>
      </c>
      <c r="R281" s="14">
        <f>R282+R288</f>
        <v>2551</v>
      </c>
      <c r="S281" s="14">
        <f>S282+S288</f>
        <v>2407.7000000000003</v>
      </c>
      <c r="T281" s="14">
        <f t="shared" si="30"/>
        <v>94.3825950607605</v>
      </c>
    </row>
    <row r="282" spans="1:20" s="3" customFormat="1" ht="37.5" customHeight="1">
      <c r="A282" s="99" t="s">
        <v>615</v>
      </c>
      <c r="B282" s="20" t="s">
        <v>136</v>
      </c>
      <c r="C282" s="20" t="s">
        <v>106</v>
      </c>
      <c r="D282" s="20" t="s">
        <v>106</v>
      </c>
      <c r="E282" s="20" t="s">
        <v>87</v>
      </c>
      <c r="F282" s="20" t="s">
        <v>87</v>
      </c>
      <c r="G282" s="84" t="s">
        <v>184</v>
      </c>
      <c r="H282" s="31">
        <f>H284</f>
        <v>2534</v>
      </c>
      <c r="I282" s="31"/>
      <c r="J282" s="50">
        <f t="shared" si="31"/>
        <v>2534</v>
      </c>
      <c r="K282" s="54"/>
      <c r="L282" s="14">
        <f t="shared" si="34"/>
        <v>2534</v>
      </c>
      <c r="M282" s="15">
        <f>M283</f>
        <v>5</v>
      </c>
      <c r="N282" s="14">
        <f t="shared" si="35"/>
        <v>2539</v>
      </c>
      <c r="O282" s="54"/>
      <c r="P282" s="14">
        <f t="shared" si="26"/>
        <v>2539</v>
      </c>
      <c r="Q282" s="14">
        <f aca="true" t="shared" si="36" ref="Q282:S283">Q283</f>
        <v>0</v>
      </c>
      <c r="R282" s="14">
        <f t="shared" si="36"/>
        <v>2539</v>
      </c>
      <c r="S282" s="14">
        <f t="shared" si="36"/>
        <v>2407.7000000000003</v>
      </c>
      <c r="T282" s="14">
        <f t="shared" si="30"/>
        <v>94.8286727057897</v>
      </c>
    </row>
    <row r="283" spans="1:20" s="3" customFormat="1" ht="12.75">
      <c r="A283" s="99" t="s">
        <v>616</v>
      </c>
      <c r="B283" s="17" t="s">
        <v>136</v>
      </c>
      <c r="C283" s="17" t="s">
        <v>106</v>
      </c>
      <c r="D283" s="20"/>
      <c r="E283" s="4" t="s">
        <v>274</v>
      </c>
      <c r="F283" s="4" t="s">
        <v>87</v>
      </c>
      <c r="G283" s="75" t="s">
        <v>275</v>
      </c>
      <c r="H283" s="18">
        <f>H284</f>
        <v>2534</v>
      </c>
      <c r="I283" s="18"/>
      <c r="J283" s="51">
        <f t="shared" si="31"/>
        <v>2534</v>
      </c>
      <c r="K283" s="54"/>
      <c r="L283" s="15">
        <f t="shared" si="34"/>
        <v>2534</v>
      </c>
      <c r="M283" s="15">
        <f>M284</f>
        <v>5</v>
      </c>
      <c r="N283" s="15">
        <f t="shared" si="35"/>
        <v>2539</v>
      </c>
      <c r="O283" s="54"/>
      <c r="P283" s="15">
        <f t="shared" si="26"/>
        <v>2539</v>
      </c>
      <c r="Q283" s="14">
        <f t="shared" si="36"/>
        <v>0</v>
      </c>
      <c r="R283" s="15">
        <f t="shared" si="36"/>
        <v>2539</v>
      </c>
      <c r="S283" s="15">
        <f t="shared" si="36"/>
        <v>2407.7000000000003</v>
      </c>
      <c r="T283" s="15">
        <f t="shared" si="30"/>
        <v>94.8286727057897</v>
      </c>
    </row>
    <row r="284" spans="1:20" s="5" customFormat="1" ht="26.25" customHeight="1">
      <c r="A284" s="99" t="s">
        <v>617</v>
      </c>
      <c r="B284" s="17" t="s">
        <v>136</v>
      </c>
      <c r="C284" s="17" t="s">
        <v>106</v>
      </c>
      <c r="D284" s="17" t="s">
        <v>106</v>
      </c>
      <c r="E284" s="4" t="s">
        <v>225</v>
      </c>
      <c r="F284" s="4"/>
      <c r="G284" s="75" t="s">
        <v>278</v>
      </c>
      <c r="H284" s="43">
        <f>H285+H286+H287</f>
        <v>2534</v>
      </c>
      <c r="I284" s="43"/>
      <c r="J284" s="51">
        <f t="shared" si="31"/>
        <v>2534</v>
      </c>
      <c r="K284" s="55"/>
      <c r="L284" s="15">
        <f t="shared" si="34"/>
        <v>2534</v>
      </c>
      <c r="M284" s="15">
        <f>M285+M286+M287</f>
        <v>5</v>
      </c>
      <c r="N284" s="15">
        <f t="shared" si="35"/>
        <v>2539</v>
      </c>
      <c r="O284" s="55"/>
      <c r="P284" s="15">
        <f t="shared" si="26"/>
        <v>2539</v>
      </c>
      <c r="Q284" s="15">
        <f>Q285+Q286+Q287</f>
        <v>0</v>
      </c>
      <c r="R284" s="15">
        <f>R285+R286+R287</f>
        <v>2539</v>
      </c>
      <c r="S284" s="15">
        <f>S285+S286+S287</f>
        <v>2407.7000000000003</v>
      </c>
      <c r="T284" s="15">
        <f t="shared" si="30"/>
        <v>94.8286727057897</v>
      </c>
    </row>
    <row r="285" spans="1:20" s="5" customFormat="1" ht="25.5">
      <c r="A285" s="99" t="s">
        <v>618</v>
      </c>
      <c r="B285" s="17" t="s">
        <v>136</v>
      </c>
      <c r="C285" s="17" t="s">
        <v>106</v>
      </c>
      <c r="D285" s="17" t="s">
        <v>106</v>
      </c>
      <c r="E285" s="4" t="s">
        <v>225</v>
      </c>
      <c r="F285" s="4" t="s">
        <v>187</v>
      </c>
      <c r="G285" s="75" t="s">
        <v>277</v>
      </c>
      <c r="H285" s="43">
        <v>1980</v>
      </c>
      <c r="I285" s="43"/>
      <c r="J285" s="51">
        <f t="shared" si="31"/>
        <v>1980</v>
      </c>
      <c r="K285" s="55"/>
      <c r="L285" s="15">
        <f t="shared" si="34"/>
        <v>1980</v>
      </c>
      <c r="M285" s="55"/>
      <c r="N285" s="15">
        <f t="shared" si="35"/>
        <v>1980</v>
      </c>
      <c r="O285" s="55"/>
      <c r="P285" s="15">
        <f t="shared" si="26"/>
        <v>1980</v>
      </c>
      <c r="Q285" s="15"/>
      <c r="R285" s="15">
        <f>P285+Q285</f>
        <v>1980</v>
      </c>
      <c r="S285" s="55">
        <v>1893.7</v>
      </c>
      <c r="T285" s="15">
        <f t="shared" si="30"/>
        <v>95.64141414141415</v>
      </c>
    </row>
    <row r="286" spans="1:20" s="5" customFormat="1" ht="25.5">
      <c r="A286" s="99" t="s">
        <v>619</v>
      </c>
      <c r="B286" s="17" t="s">
        <v>136</v>
      </c>
      <c r="C286" s="17" t="s">
        <v>106</v>
      </c>
      <c r="D286" s="17"/>
      <c r="E286" s="4" t="s">
        <v>225</v>
      </c>
      <c r="F286" s="4" t="s">
        <v>226</v>
      </c>
      <c r="G286" s="76" t="s">
        <v>237</v>
      </c>
      <c r="H286" s="43">
        <v>553</v>
      </c>
      <c r="I286" s="43"/>
      <c r="J286" s="51">
        <f t="shared" si="31"/>
        <v>553</v>
      </c>
      <c r="K286" s="55"/>
      <c r="L286" s="15">
        <f t="shared" si="34"/>
        <v>553</v>
      </c>
      <c r="M286" s="55"/>
      <c r="N286" s="15">
        <f t="shared" si="35"/>
        <v>553</v>
      </c>
      <c r="O286" s="55"/>
      <c r="P286" s="15">
        <f t="shared" si="26"/>
        <v>553</v>
      </c>
      <c r="Q286" s="15">
        <v>-1.1</v>
      </c>
      <c r="R286" s="15">
        <f>P286+Q286</f>
        <v>551.9</v>
      </c>
      <c r="S286" s="55">
        <v>507.6</v>
      </c>
      <c r="T286" s="15">
        <f t="shared" si="30"/>
        <v>91.97318354774417</v>
      </c>
    </row>
    <row r="287" spans="1:20" s="5" customFormat="1" ht="12.75">
      <c r="A287" s="99" t="s">
        <v>620</v>
      </c>
      <c r="B287" s="17" t="s">
        <v>136</v>
      </c>
      <c r="C287" s="17" t="s">
        <v>106</v>
      </c>
      <c r="D287" s="17"/>
      <c r="E287" s="4" t="s">
        <v>225</v>
      </c>
      <c r="F287" s="28" t="s">
        <v>975</v>
      </c>
      <c r="G287" s="76" t="s">
        <v>976</v>
      </c>
      <c r="H287" s="18">
        <v>1</v>
      </c>
      <c r="I287" s="18"/>
      <c r="J287" s="51">
        <f t="shared" si="31"/>
        <v>1</v>
      </c>
      <c r="K287" s="55"/>
      <c r="L287" s="15">
        <f t="shared" si="34"/>
        <v>1</v>
      </c>
      <c r="M287" s="15">
        <v>5</v>
      </c>
      <c r="N287" s="15">
        <f t="shared" si="35"/>
        <v>6</v>
      </c>
      <c r="O287" s="55"/>
      <c r="P287" s="15">
        <f t="shared" si="26"/>
        <v>6</v>
      </c>
      <c r="Q287" s="15">
        <v>1.1</v>
      </c>
      <c r="R287" s="15">
        <f>P287+Q287</f>
        <v>7.1</v>
      </c>
      <c r="S287" s="55">
        <v>6.4</v>
      </c>
      <c r="T287" s="15">
        <f t="shared" si="30"/>
        <v>90.14084507042254</v>
      </c>
    </row>
    <row r="288" spans="1:20" s="5" customFormat="1" ht="12.75">
      <c r="A288" s="99" t="s">
        <v>621</v>
      </c>
      <c r="B288" s="20" t="s">
        <v>136</v>
      </c>
      <c r="C288" s="20" t="s">
        <v>78</v>
      </c>
      <c r="D288" s="17"/>
      <c r="E288" s="4"/>
      <c r="F288" s="28"/>
      <c r="G288" s="23" t="s">
        <v>103</v>
      </c>
      <c r="H288" s="18"/>
      <c r="I288" s="18"/>
      <c r="J288" s="51"/>
      <c r="K288" s="55"/>
      <c r="L288" s="15"/>
      <c r="M288" s="15"/>
      <c r="N288" s="15"/>
      <c r="O288" s="55"/>
      <c r="P288" s="15"/>
      <c r="Q288" s="15">
        <f aca="true" t="shared" si="37" ref="Q288:S289">Q289</f>
        <v>12</v>
      </c>
      <c r="R288" s="14">
        <f t="shared" si="37"/>
        <v>12</v>
      </c>
      <c r="S288" s="14">
        <f t="shared" si="37"/>
        <v>0</v>
      </c>
      <c r="T288" s="14">
        <f t="shared" si="30"/>
        <v>0</v>
      </c>
    </row>
    <row r="289" spans="1:20" s="5" customFormat="1" ht="38.25">
      <c r="A289" s="99" t="s">
        <v>622</v>
      </c>
      <c r="B289" s="17" t="s">
        <v>136</v>
      </c>
      <c r="C289" s="17" t="s">
        <v>78</v>
      </c>
      <c r="D289" s="17"/>
      <c r="E289" s="4" t="s">
        <v>349</v>
      </c>
      <c r="F289" s="28"/>
      <c r="G289" s="75" t="s">
        <v>283</v>
      </c>
      <c r="H289" s="18"/>
      <c r="I289" s="18"/>
      <c r="J289" s="51"/>
      <c r="K289" s="55"/>
      <c r="L289" s="15"/>
      <c r="M289" s="15"/>
      <c r="N289" s="15"/>
      <c r="O289" s="55"/>
      <c r="P289" s="15"/>
      <c r="Q289" s="15">
        <f t="shared" si="37"/>
        <v>12</v>
      </c>
      <c r="R289" s="15">
        <f t="shared" si="37"/>
        <v>12</v>
      </c>
      <c r="S289" s="15">
        <f t="shared" si="37"/>
        <v>0</v>
      </c>
      <c r="T289" s="15">
        <f t="shared" si="30"/>
        <v>0</v>
      </c>
    </row>
    <row r="290" spans="1:20" s="5" customFormat="1" ht="25.5">
      <c r="A290" s="99" t="s">
        <v>623</v>
      </c>
      <c r="B290" s="17" t="s">
        <v>136</v>
      </c>
      <c r="C290" s="17" t="s">
        <v>78</v>
      </c>
      <c r="D290" s="17"/>
      <c r="E290" s="4" t="s">
        <v>349</v>
      </c>
      <c r="F290" s="28" t="s">
        <v>226</v>
      </c>
      <c r="G290" s="76" t="s">
        <v>237</v>
      </c>
      <c r="H290" s="18"/>
      <c r="I290" s="18"/>
      <c r="J290" s="51"/>
      <c r="K290" s="55"/>
      <c r="L290" s="15"/>
      <c r="M290" s="15"/>
      <c r="N290" s="15"/>
      <c r="O290" s="55"/>
      <c r="P290" s="15"/>
      <c r="Q290" s="15">
        <v>12</v>
      </c>
      <c r="R290" s="15">
        <f>P290+Q290</f>
        <v>12</v>
      </c>
      <c r="S290" s="55">
        <v>0</v>
      </c>
      <c r="T290" s="15">
        <f t="shared" si="30"/>
        <v>0</v>
      </c>
    </row>
    <row r="291" spans="1:20" s="5" customFormat="1" ht="25.5">
      <c r="A291" s="99" t="s">
        <v>842</v>
      </c>
      <c r="B291" s="20" t="s">
        <v>136</v>
      </c>
      <c r="C291" s="20" t="s">
        <v>107</v>
      </c>
      <c r="D291" s="17"/>
      <c r="E291" s="4"/>
      <c r="F291" s="17"/>
      <c r="G291" s="84" t="s">
        <v>108</v>
      </c>
      <c r="H291" s="18"/>
      <c r="I291" s="18"/>
      <c r="J291" s="51"/>
      <c r="K291" s="55"/>
      <c r="L291" s="15"/>
      <c r="M291" s="15"/>
      <c r="N291" s="14">
        <f>N292</f>
        <v>162</v>
      </c>
      <c r="O291" s="55"/>
      <c r="P291" s="14">
        <f t="shared" si="26"/>
        <v>162</v>
      </c>
      <c r="Q291" s="15"/>
      <c r="R291" s="14">
        <f aca="true" t="shared" si="38" ref="R291:S293">R292</f>
        <v>162</v>
      </c>
      <c r="S291" s="14">
        <f t="shared" si="38"/>
        <v>162</v>
      </c>
      <c r="T291" s="14">
        <f t="shared" si="30"/>
        <v>100</v>
      </c>
    </row>
    <row r="292" spans="1:20" s="5" customFormat="1" ht="25.5">
      <c r="A292" s="99" t="s">
        <v>624</v>
      </c>
      <c r="B292" s="20" t="s">
        <v>136</v>
      </c>
      <c r="C292" s="20" t="s">
        <v>299</v>
      </c>
      <c r="D292" s="20"/>
      <c r="E292" s="9"/>
      <c r="F292" s="17"/>
      <c r="G292" s="80" t="s">
        <v>297</v>
      </c>
      <c r="H292" s="18"/>
      <c r="I292" s="18"/>
      <c r="J292" s="51"/>
      <c r="K292" s="55"/>
      <c r="L292" s="15"/>
      <c r="M292" s="15">
        <f>M293</f>
        <v>162</v>
      </c>
      <c r="N292" s="14">
        <f>N293</f>
        <v>162</v>
      </c>
      <c r="O292" s="55"/>
      <c r="P292" s="14">
        <f t="shared" si="26"/>
        <v>162</v>
      </c>
      <c r="Q292" s="15"/>
      <c r="R292" s="14">
        <f t="shared" si="38"/>
        <v>162</v>
      </c>
      <c r="S292" s="14">
        <f t="shared" si="38"/>
        <v>162</v>
      </c>
      <c r="T292" s="14">
        <f t="shared" si="30"/>
        <v>100</v>
      </c>
    </row>
    <row r="293" spans="1:20" s="5" customFormat="1" ht="25.5">
      <c r="A293" s="99" t="s">
        <v>843</v>
      </c>
      <c r="B293" s="17" t="s">
        <v>136</v>
      </c>
      <c r="C293" s="17" t="s">
        <v>299</v>
      </c>
      <c r="D293" s="17"/>
      <c r="E293" s="4" t="s">
        <v>337</v>
      </c>
      <c r="F293" s="17"/>
      <c r="G293" s="75" t="s">
        <v>298</v>
      </c>
      <c r="H293" s="18"/>
      <c r="I293" s="18"/>
      <c r="J293" s="51"/>
      <c r="K293" s="55"/>
      <c r="L293" s="15"/>
      <c r="M293" s="15">
        <f>M294</f>
        <v>162</v>
      </c>
      <c r="N293" s="15">
        <f>N294</f>
        <v>162</v>
      </c>
      <c r="O293" s="55"/>
      <c r="P293" s="15">
        <f t="shared" si="26"/>
        <v>162</v>
      </c>
      <c r="Q293" s="15"/>
      <c r="R293" s="15">
        <f t="shared" si="38"/>
        <v>162</v>
      </c>
      <c r="S293" s="15">
        <f t="shared" si="38"/>
        <v>162</v>
      </c>
      <c r="T293" s="15">
        <f t="shared" si="30"/>
        <v>100</v>
      </c>
    </row>
    <row r="294" spans="1:20" s="5" customFormat="1" ht="25.5">
      <c r="A294" s="99" t="s">
        <v>625</v>
      </c>
      <c r="B294" s="17" t="s">
        <v>136</v>
      </c>
      <c r="C294" s="17" t="s">
        <v>299</v>
      </c>
      <c r="D294" s="17"/>
      <c r="E294" s="4" t="s">
        <v>337</v>
      </c>
      <c r="F294" s="17" t="s">
        <v>226</v>
      </c>
      <c r="G294" s="76" t="s">
        <v>237</v>
      </c>
      <c r="H294" s="18"/>
      <c r="I294" s="18"/>
      <c r="J294" s="51"/>
      <c r="K294" s="55"/>
      <c r="L294" s="15"/>
      <c r="M294" s="15">
        <v>162</v>
      </c>
      <c r="N294" s="15">
        <v>162</v>
      </c>
      <c r="O294" s="55"/>
      <c r="P294" s="15">
        <f t="shared" si="26"/>
        <v>162</v>
      </c>
      <c r="Q294" s="15"/>
      <c r="R294" s="15">
        <f>P294+Q294</f>
        <v>162</v>
      </c>
      <c r="S294" s="15">
        <v>162</v>
      </c>
      <c r="T294" s="15">
        <f t="shared" si="30"/>
        <v>100</v>
      </c>
    </row>
    <row r="295" spans="1:20" s="5" customFormat="1" ht="12.75">
      <c r="A295" s="99" t="s">
        <v>844</v>
      </c>
      <c r="B295" s="20" t="s">
        <v>136</v>
      </c>
      <c r="C295" s="20" t="s">
        <v>137</v>
      </c>
      <c r="D295" s="20" t="s">
        <v>137</v>
      </c>
      <c r="E295" s="20" t="s">
        <v>87</v>
      </c>
      <c r="F295" s="20" t="s">
        <v>87</v>
      </c>
      <c r="G295" s="84" t="s">
        <v>138</v>
      </c>
      <c r="H295" s="31" t="e">
        <f>H296+H335+H387+H401</f>
        <v>#REF!</v>
      </c>
      <c r="I295" s="31"/>
      <c r="J295" s="50" t="e">
        <f aca="true" t="shared" si="39" ref="J295:J310">SUM(H295+I295)</f>
        <v>#REF!</v>
      </c>
      <c r="K295" s="14" t="e">
        <f>K296+K335+K387+K401+K408</f>
        <v>#REF!</v>
      </c>
      <c r="L295" s="14" t="e">
        <f>L296+L335+L387+L401</f>
        <v>#REF!</v>
      </c>
      <c r="M295" s="15" t="e">
        <f>M296+M335+M387+M401</f>
        <v>#REF!</v>
      </c>
      <c r="N295" s="14" t="e">
        <f aca="true" t="shared" si="40" ref="N295:N312">L295+M295</f>
        <v>#REF!</v>
      </c>
      <c r="O295" s="14" t="e">
        <f>O296+O335+O387+O401</f>
        <v>#REF!</v>
      </c>
      <c r="P295" s="14" t="e">
        <f>P296+P335+P387+P401</f>
        <v>#REF!</v>
      </c>
      <c r="Q295" s="15" t="e">
        <f>Q296+Q335+Q387+Q401</f>
        <v>#REF!</v>
      </c>
      <c r="R295" s="14">
        <f>R296+R335+R387+R401</f>
        <v>454370.1</v>
      </c>
      <c r="S295" s="14">
        <f>S296+S335+S387+S401</f>
        <v>427458.60000000003</v>
      </c>
      <c r="T295" s="14">
        <f t="shared" si="30"/>
        <v>94.07718509646654</v>
      </c>
    </row>
    <row r="296" spans="1:20" s="5" customFormat="1" ht="12.75">
      <c r="A296" s="99" t="s">
        <v>845</v>
      </c>
      <c r="B296" s="20" t="s">
        <v>136</v>
      </c>
      <c r="C296" s="20" t="s">
        <v>139</v>
      </c>
      <c r="D296" s="20" t="s">
        <v>139</v>
      </c>
      <c r="E296" s="22"/>
      <c r="F296" s="20" t="s">
        <v>87</v>
      </c>
      <c r="G296" s="84" t="s">
        <v>140</v>
      </c>
      <c r="H296" s="31" t="e">
        <f>H297</f>
        <v>#REF!</v>
      </c>
      <c r="I296" s="31"/>
      <c r="J296" s="50" t="e">
        <f t="shared" si="39"/>
        <v>#REF!</v>
      </c>
      <c r="K296" s="14">
        <f>K297</f>
        <v>54593</v>
      </c>
      <c r="L296" s="14" t="e">
        <f>J296+K296</f>
        <v>#REF!</v>
      </c>
      <c r="M296" s="15" t="e">
        <f>M297</f>
        <v>#REF!</v>
      </c>
      <c r="N296" s="14" t="e">
        <f t="shared" si="40"/>
        <v>#REF!</v>
      </c>
      <c r="O296" s="14" t="e">
        <f aca="true" t="shared" si="41" ref="O296:Q297">O297</f>
        <v>#REF!</v>
      </c>
      <c r="P296" s="14">
        <f t="shared" si="41"/>
        <v>196647.1</v>
      </c>
      <c r="Q296" s="15" t="e">
        <f t="shared" si="41"/>
        <v>#REF!</v>
      </c>
      <c r="R296" s="14">
        <f>R297+R332</f>
        <v>192685.4</v>
      </c>
      <c r="S296" s="14">
        <f>S297+S332</f>
        <v>177226.3</v>
      </c>
      <c r="T296" s="14">
        <f t="shared" si="30"/>
        <v>91.97702576323894</v>
      </c>
    </row>
    <row r="297" spans="1:20" s="5" customFormat="1" ht="27.75" customHeight="1">
      <c r="A297" s="99" t="s">
        <v>846</v>
      </c>
      <c r="B297" s="17" t="s">
        <v>136</v>
      </c>
      <c r="C297" s="17" t="s">
        <v>139</v>
      </c>
      <c r="D297" s="17" t="s">
        <v>139</v>
      </c>
      <c r="E297" s="17" t="s">
        <v>206</v>
      </c>
      <c r="F297" s="17" t="s">
        <v>87</v>
      </c>
      <c r="G297" s="78" t="s">
        <v>987</v>
      </c>
      <c r="H297" s="18" t="e">
        <f>H298</f>
        <v>#REF!</v>
      </c>
      <c r="I297" s="18"/>
      <c r="J297" s="51" t="e">
        <f t="shared" si="39"/>
        <v>#REF!</v>
      </c>
      <c r="K297" s="15">
        <f>K298</f>
        <v>54593</v>
      </c>
      <c r="L297" s="15" t="e">
        <f>J297+K297</f>
        <v>#REF!</v>
      </c>
      <c r="M297" s="15" t="e">
        <f>M298</f>
        <v>#REF!</v>
      </c>
      <c r="N297" s="15" t="e">
        <f t="shared" si="40"/>
        <v>#REF!</v>
      </c>
      <c r="O297" s="15" t="e">
        <f t="shared" si="41"/>
        <v>#REF!</v>
      </c>
      <c r="P297" s="15">
        <f t="shared" si="41"/>
        <v>196647.1</v>
      </c>
      <c r="Q297" s="15" t="e">
        <f t="shared" si="41"/>
        <v>#REF!</v>
      </c>
      <c r="R297" s="15">
        <f>R298</f>
        <v>192586.4</v>
      </c>
      <c r="S297" s="15">
        <f>S298</f>
        <v>177226.3</v>
      </c>
      <c r="T297" s="15">
        <f t="shared" si="30"/>
        <v>92.02430701233317</v>
      </c>
    </row>
    <row r="298" spans="1:20" s="5" customFormat="1" ht="25.5">
      <c r="A298" s="99" t="s">
        <v>27</v>
      </c>
      <c r="B298" s="17" t="s">
        <v>136</v>
      </c>
      <c r="C298" s="17" t="s">
        <v>139</v>
      </c>
      <c r="D298" s="17" t="s">
        <v>139</v>
      </c>
      <c r="E298" s="17" t="s">
        <v>208</v>
      </c>
      <c r="F298" s="17"/>
      <c r="G298" s="78" t="s">
        <v>207</v>
      </c>
      <c r="H298" s="18" t="e">
        <f>H299+#REF!+#REF!+#REF!+H303+H305+H308+H317</f>
        <v>#REF!</v>
      </c>
      <c r="I298" s="18"/>
      <c r="J298" s="51" t="e">
        <f t="shared" si="39"/>
        <v>#REF!</v>
      </c>
      <c r="K298" s="15">
        <f>K299+K311+K317+K324+K328</f>
        <v>54593</v>
      </c>
      <c r="L298" s="15" t="e">
        <f>J298+K298</f>
        <v>#REF!</v>
      </c>
      <c r="M298" s="15" t="e">
        <f>M299+#REF!+#REF!+#REF!+M303+M307+M308+M311+M313+M315+M317</f>
        <v>#REF!</v>
      </c>
      <c r="N298" s="15" t="e">
        <f t="shared" si="40"/>
        <v>#REF!</v>
      </c>
      <c r="O298" s="15" t="e">
        <f>O299+#REF!+#REF!+#REF!+O303+O305+O308+O311+O315+O317+O322+O324+O328+O330</f>
        <v>#REF!</v>
      </c>
      <c r="P298" s="15">
        <v>196647.1</v>
      </c>
      <c r="Q298" s="15" t="e">
        <f>Q299+Q303+Q305+Q308+Q311+Q315+Q317+Q324</f>
        <v>#REF!</v>
      </c>
      <c r="R298" s="15">
        <f>R299+R303+R305+R308+R311+R313+R315+R317+R324+R328+R330+R326</f>
        <v>192586.4</v>
      </c>
      <c r="S298" s="15">
        <f>S299+S303+S305+S308+S311+S313+S315+S317+S324+S328+S330+S326</f>
        <v>177226.3</v>
      </c>
      <c r="T298" s="15">
        <f t="shared" si="30"/>
        <v>92.02430701233317</v>
      </c>
    </row>
    <row r="299" spans="1:20" s="5" customFormat="1" ht="38.25">
      <c r="A299" s="99" t="s">
        <v>28</v>
      </c>
      <c r="B299" s="17" t="s">
        <v>136</v>
      </c>
      <c r="C299" s="17" t="s">
        <v>139</v>
      </c>
      <c r="D299" s="17" t="s">
        <v>139</v>
      </c>
      <c r="E299" s="17" t="s">
        <v>209</v>
      </c>
      <c r="F299" s="17"/>
      <c r="G299" s="89" t="s">
        <v>314</v>
      </c>
      <c r="H299" s="18">
        <f>H300+H301+H302</f>
        <v>75403</v>
      </c>
      <c r="I299" s="18"/>
      <c r="J299" s="51">
        <f t="shared" si="39"/>
        <v>75403</v>
      </c>
      <c r="K299" s="15">
        <f>K300+K301+K302</f>
        <v>-14.599999999999994</v>
      </c>
      <c r="L299" s="15">
        <f>L300+L301+L302</f>
        <v>75388.4</v>
      </c>
      <c r="M299" s="15"/>
      <c r="N299" s="15">
        <f t="shared" si="40"/>
        <v>75388.4</v>
      </c>
      <c r="O299" s="15">
        <f>O300+O301+O302</f>
        <v>5105.1</v>
      </c>
      <c r="P299" s="15">
        <f aca="true" t="shared" si="42" ref="P299:P363">N299+O299</f>
        <v>80493.5</v>
      </c>
      <c r="Q299" s="15">
        <f>Q300+Q301+Q302</f>
        <v>3100</v>
      </c>
      <c r="R299" s="15">
        <f>R300+R301+R302</f>
        <v>83593.5</v>
      </c>
      <c r="S299" s="15">
        <f>S300+S301+S302</f>
        <v>69695.9</v>
      </c>
      <c r="T299" s="15">
        <f t="shared" si="30"/>
        <v>83.37478392458742</v>
      </c>
    </row>
    <row r="300" spans="1:20" s="5" customFormat="1" ht="12.75">
      <c r="A300" s="99" t="s">
        <v>29</v>
      </c>
      <c r="B300" s="17" t="s">
        <v>136</v>
      </c>
      <c r="C300" s="17" t="s">
        <v>139</v>
      </c>
      <c r="D300" s="17" t="s">
        <v>139</v>
      </c>
      <c r="E300" s="17" t="s">
        <v>209</v>
      </c>
      <c r="F300" s="17" t="s">
        <v>193</v>
      </c>
      <c r="G300" s="79" t="s">
        <v>235</v>
      </c>
      <c r="H300" s="18">
        <v>36127</v>
      </c>
      <c r="I300" s="18"/>
      <c r="J300" s="51">
        <f t="shared" si="39"/>
        <v>36127</v>
      </c>
      <c r="K300" s="15">
        <v>-121</v>
      </c>
      <c r="L300" s="15">
        <f aca="true" t="shared" si="43" ref="L300:L312">J300+K300</f>
        <v>36006</v>
      </c>
      <c r="M300" s="15"/>
      <c r="N300" s="15">
        <f t="shared" si="40"/>
        <v>36006</v>
      </c>
      <c r="O300" s="15"/>
      <c r="P300" s="15">
        <f t="shared" si="42"/>
        <v>36006</v>
      </c>
      <c r="Q300" s="15">
        <v>3100</v>
      </c>
      <c r="R300" s="15">
        <f>P300+Q300</f>
        <v>39106</v>
      </c>
      <c r="S300" s="55">
        <v>39046.2</v>
      </c>
      <c r="T300" s="15">
        <f t="shared" si="30"/>
        <v>99.84708228916278</v>
      </c>
    </row>
    <row r="301" spans="1:20" s="5" customFormat="1" ht="25.5">
      <c r="A301" s="99" t="s">
        <v>30</v>
      </c>
      <c r="B301" s="17" t="s">
        <v>136</v>
      </c>
      <c r="C301" s="17" t="s">
        <v>139</v>
      </c>
      <c r="D301" s="17" t="s">
        <v>139</v>
      </c>
      <c r="E301" s="17" t="s">
        <v>209</v>
      </c>
      <c r="F301" s="33" t="s">
        <v>226</v>
      </c>
      <c r="G301" s="78" t="s">
        <v>237</v>
      </c>
      <c r="H301" s="18">
        <v>38796</v>
      </c>
      <c r="I301" s="18"/>
      <c r="J301" s="51">
        <f t="shared" si="39"/>
        <v>38796</v>
      </c>
      <c r="K301" s="55">
        <v>106.4</v>
      </c>
      <c r="L301" s="15">
        <f t="shared" si="43"/>
        <v>38902.4</v>
      </c>
      <c r="M301" s="15"/>
      <c r="N301" s="15">
        <f t="shared" si="40"/>
        <v>38902.4</v>
      </c>
      <c r="O301" s="15">
        <v>5105.1</v>
      </c>
      <c r="P301" s="15">
        <f t="shared" si="42"/>
        <v>44007.5</v>
      </c>
      <c r="Q301" s="15">
        <v>224</v>
      </c>
      <c r="R301" s="15">
        <f>P301+Q301</f>
        <v>44231.5</v>
      </c>
      <c r="S301" s="55">
        <v>30539.5</v>
      </c>
      <c r="T301" s="15">
        <f t="shared" si="30"/>
        <v>69.04468534867685</v>
      </c>
    </row>
    <row r="302" spans="1:20" s="5" customFormat="1" ht="12.75">
      <c r="A302" s="99" t="s">
        <v>31</v>
      </c>
      <c r="B302" s="17" t="s">
        <v>136</v>
      </c>
      <c r="C302" s="17" t="s">
        <v>139</v>
      </c>
      <c r="D302" s="17"/>
      <c r="E302" s="17" t="s">
        <v>209</v>
      </c>
      <c r="F302" s="28" t="s">
        <v>975</v>
      </c>
      <c r="G302" s="76" t="s">
        <v>976</v>
      </c>
      <c r="H302" s="24">
        <v>480</v>
      </c>
      <c r="I302" s="24"/>
      <c r="J302" s="51">
        <f t="shared" si="39"/>
        <v>480</v>
      </c>
      <c r="K302" s="55"/>
      <c r="L302" s="15">
        <f t="shared" si="43"/>
        <v>480</v>
      </c>
      <c r="M302" s="15"/>
      <c r="N302" s="15">
        <f t="shared" si="40"/>
        <v>480</v>
      </c>
      <c r="O302" s="15"/>
      <c r="P302" s="15">
        <f t="shared" si="42"/>
        <v>480</v>
      </c>
      <c r="Q302" s="15">
        <v>-224</v>
      </c>
      <c r="R302" s="15">
        <f>P302+Q302</f>
        <v>256</v>
      </c>
      <c r="S302" s="55">
        <v>110.2</v>
      </c>
      <c r="T302" s="15">
        <f t="shared" si="30"/>
        <v>43.046875</v>
      </c>
    </row>
    <row r="303" spans="1:20" s="5" customFormat="1" ht="20.25" customHeight="1">
      <c r="A303" s="99" t="s">
        <v>32</v>
      </c>
      <c r="B303" s="17" t="s">
        <v>136</v>
      </c>
      <c r="C303" s="17" t="s">
        <v>139</v>
      </c>
      <c r="D303" s="17"/>
      <c r="E303" s="17" t="s">
        <v>367</v>
      </c>
      <c r="F303" s="17"/>
      <c r="G303" s="78" t="s">
        <v>368</v>
      </c>
      <c r="H303" s="24">
        <f>H304</f>
        <v>3678</v>
      </c>
      <c r="I303" s="24"/>
      <c r="J303" s="51">
        <f t="shared" si="39"/>
        <v>3678</v>
      </c>
      <c r="K303" s="55"/>
      <c r="L303" s="15">
        <f t="shared" si="43"/>
        <v>3678</v>
      </c>
      <c r="M303" s="15"/>
      <c r="N303" s="15">
        <f t="shared" si="40"/>
        <v>3678</v>
      </c>
      <c r="O303" s="15">
        <f>O304</f>
        <v>2931.5</v>
      </c>
      <c r="P303" s="15">
        <f t="shared" si="42"/>
        <v>6609.5</v>
      </c>
      <c r="Q303" s="15"/>
      <c r="R303" s="15">
        <f>R304</f>
        <v>6609.5</v>
      </c>
      <c r="S303" s="15">
        <f>S304</f>
        <v>5896</v>
      </c>
      <c r="T303" s="15">
        <f t="shared" si="30"/>
        <v>89.2049322944247</v>
      </c>
    </row>
    <row r="304" spans="1:20" s="5" customFormat="1" ht="25.5">
      <c r="A304" s="99" t="s">
        <v>626</v>
      </c>
      <c r="B304" s="17" t="s">
        <v>136</v>
      </c>
      <c r="C304" s="17" t="s">
        <v>139</v>
      </c>
      <c r="D304" s="17"/>
      <c r="E304" s="17" t="s">
        <v>367</v>
      </c>
      <c r="F304" s="17" t="s">
        <v>373</v>
      </c>
      <c r="G304" s="78" t="s">
        <v>374</v>
      </c>
      <c r="H304" s="24">
        <v>3678</v>
      </c>
      <c r="I304" s="24"/>
      <c r="J304" s="51">
        <f t="shared" si="39"/>
        <v>3678</v>
      </c>
      <c r="K304" s="55"/>
      <c r="L304" s="15">
        <f t="shared" si="43"/>
        <v>3678</v>
      </c>
      <c r="M304" s="15"/>
      <c r="N304" s="15">
        <f t="shared" si="40"/>
        <v>3678</v>
      </c>
      <c r="O304" s="15">
        <v>2931.5</v>
      </c>
      <c r="P304" s="15">
        <f t="shared" si="42"/>
        <v>6609.5</v>
      </c>
      <c r="Q304" s="15"/>
      <c r="R304" s="15">
        <f>P304+Q304</f>
        <v>6609.5</v>
      </c>
      <c r="S304" s="15">
        <v>5896</v>
      </c>
      <c r="T304" s="15">
        <f t="shared" si="30"/>
        <v>89.2049322944247</v>
      </c>
    </row>
    <row r="305" spans="1:20" s="5" customFormat="1" ht="25.5">
      <c r="A305" s="99" t="s">
        <v>627</v>
      </c>
      <c r="B305" s="17" t="s">
        <v>136</v>
      </c>
      <c r="C305" s="17" t="s">
        <v>139</v>
      </c>
      <c r="D305" s="17"/>
      <c r="E305" s="17" t="s">
        <v>369</v>
      </c>
      <c r="F305" s="17"/>
      <c r="G305" s="89" t="s">
        <v>370</v>
      </c>
      <c r="H305" s="43">
        <f>H307</f>
        <v>1149</v>
      </c>
      <c r="I305" s="43"/>
      <c r="J305" s="51">
        <f t="shared" si="39"/>
        <v>1149</v>
      </c>
      <c r="K305" s="55"/>
      <c r="L305" s="15">
        <f t="shared" si="43"/>
        <v>1149</v>
      </c>
      <c r="M305" s="15"/>
      <c r="N305" s="15">
        <f t="shared" si="40"/>
        <v>1149</v>
      </c>
      <c r="O305" s="15"/>
      <c r="P305" s="15">
        <f t="shared" si="42"/>
        <v>1149</v>
      </c>
      <c r="Q305" s="15"/>
      <c r="R305" s="15">
        <f>R306+R307</f>
        <v>1149</v>
      </c>
      <c r="S305" s="15">
        <f>S306+S307</f>
        <v>1149</v>
      </c>
      <c r="T305" s="15">
        <f t="shared" si="30"/>
        <v>100</v>
      </c>
    </row>
    <row r="306" spans="1:20" s="5" customFormat="1" ht="25.5">
      <c r="A306" s="99" t="s">
        <v>628</v>
      </c>
      <c r="B306" s="17" t="s">
        <v>136</v>
      </c>
      <c r="C306" s="17" t="s">
        <v>139</v>
      </c>
      <c r="D306" s="17"/>
      <c r="E306" s="17" t="s">
        <v>369</v>
      </c>
      <c r="F306" s="33" t="s">
        <v>226</v>
      </c>
      <c r="G306" s="78" t="s">
        <v>237</v>
      </c>
      <c r="H306" s="43"/>
      <c r="I306" s="43"/>
      <c r="J306" s="51"/>
      <c r="K306" s="55"/>
      <c r="L306" s="15"/>
      <c r="M306" s="15"/>
      <c r="N306" s="15"/>
      <c r="O306" s="15"/>
      <c r="P306" s="15"/>
      <c r="Q306" s="15"/>
      <c r="R306" s="15">
        <v>687.3</v>
      </c>
      <c r="S306" s="15">
        <v>687.3</v>
      </c>
      <c r="T306" s="15">
        <f t="shared" si="30"/>
        <v>100</v>
      </c>
    </row>
    <row r="307" spans="1:20" s="5" customFormat="1" ht="42" customHeight="1">
      <c r="A307" s="99" t="s">
        <v>629</v>
      </c>
      <c r="B307" s="17" t="s">
        <v>136</v>
      </c>
      <c r="C307" s="17" t="s">
        <v>139</v>
      </c>
      <c r="D307" s="17"/>
      <c r="E307" s="17" t="s">
        <v>369</v>
      </c>
      <c r="F307" s="17" t="s">
        <v>266</v>
      </c>
      <c r="G307" s="78" t="s">
        <v>267</v>
      </c>
      <c r="H307" s="43">
        <v>1149</v>
      </c>
      <c r="I307" s="43"/>
      <c r="J307" s="51">
        <f t="shared" si="39"/>
        <v>1149</v>
      </c>
      <c r="K307" s="55"/>
      <c r="L307" s="15">
        <f t="shared" si="43"/>
        <v>1149</v>
      </c>
      <c r="M307" s="15"/>
      <c r="N307" s="15">
        <f t="shared" si="40"/>
        <v>1149</v>
      </c>
      <c r="O307" s="15"/>
      <c r="P307" s="15">
        <f t="shared" si="42"/>
        <v>1149</v>
      </c>
      <c r="Q307" s="15"/>
      <c r="R307" s="15">
        <v>461.7</v>
      </c>
      <c r="S307" s="55">
        <v>461.7</v>
      </c>
      <c r="T307" s="15">
        <f t="shared" si="30"/>
        <v>100</v>
      </c>
    </row>
    <row r="308" spans="1:20" s="5" customFormat="1" ht="25.5">
      <c r="A308" s="99" t="s">
        <v>630</v>
      </c>
      <c r="B308" s="17" t="s">
        <v>136</v>
      </c>
      <c r="C308" s="17" t="s">
        <v>139</v>
      </c>
      <c r="D308" s="17"/>
      <c r="E308" s="17" t="s">
        <v>372</v>
      </c>
      <c r="F308" s="17"/>
      <c r="G308" s="78" t="s">
        <v>371</v>
      </c>
      <c r="H308" s="43">
        <f>H310</f>
        <v>4500</v>
      </c>
      <c r="I308" s="43"/>
      <c r="J308" s="51">
        <f t="shared" si="39"/>
        <v>4500</v>
      </c>
      <c r="K308" s="55"/>
      <c r="L308" s="15">
        <f t="shared" si="43"/>
        <v>4500</v>
      </c>
      <c r="M308" s="15"/>
      <c r="N308" s="15">
        <f t="shared" si="40"/>
        <v>4500</v>
      </c>
      <c r="O308" s="15">
        <f>O310</f>
        <v>-4000</v>
      </c>
      <c r="P308" s="15">
        <f t="shared" si="42"/>
        <v>500</v>
      </c>
      <c r="Q308" s="15"/>
      <c r="R308" s="15">
        <f>R309+R310</f>
        <v>500</v>
      </c>
      <c r="S308" s="15">
        <f>S309+S310</f>
        <v>18.6</v>
      </c>
      <c r="T308" s="15">
        <f t="shared" si="30"/>
        <v>3.72</v>
      </c>
    </row>
    <row r="309" spans="1:20" s="5" customFormat="1" ht="25.5">
      <c r="A309" s="99" t="s">
        <v>631</v>
      </c>
      <c r="B309" s="17" t="s">
        <v>136</v>
      </c>
      <c r="C309" s="17" t="s">
        <v>139</v>
      </c>
      <c r="D309" s="17"/>
      <c r="E309" s="17" t="s">
        <v>372</v>
      </c>
      <c r="F309" s="17" t="s">
        <v>226</v>
      </c>
      <c r="G309" s="78" t="s">
        <v>237</v>
      </c>
      <c r="H309" s="43"/>
      <c r="I309" s="43"/>
      <c r="J309" s="51"/>
      <c r="K309" s="55"/>
      <c r="L309" s="15"/>
      <c r="M309" s="15"/>
      <c r="N309" s="15"/>
      <c r="O309" s="15"/>
      <c r="P309" s="15"/>
      <c r="Q309" s="15"/>
      <c r="R309" s="15">
        <v>18.6</v>
      </c>
      <c r="S309" s="15">
        <v>18.6</v>
      </c>
      <c r="T309" s="15">
        <f t="shared" si="30"/>
        <v>100</v>
      </c>
    </row>
    <row r="310" spans="1:20" s="5" customFormat="1" ht="35.25" customHeight="1">
      <c r="A310" s="99" t="s">
        <v>632</v>
      </c>
      <c r="B310" s="17" t="s">
        <v>136</v>
      </c>
      <c r="C310" s="17" t="s">
        <v>139</v>
      </c>
      <c r="D310" s="17"/>
      <c r="E310" s="17" t="s">
        <v>372</v>
      </c>
      <c r="F310" s="17" t="s">
        <v>266</v>
      </c>
      <c r="G310" s="78" t="s">
        <v>267</v>
      </c>
      <c r="H310" s="43">
        <v>4500</v>
      </c>
      <c r="I310" s="43"/>
      <c r="J310" s="51">
        <f t="shared" si="39"/>
        <v>4500</v>
      </c>
      <c r="K310" s="55"/>
      <c r="L310" s="15">
        <f t="shared" si="43"/>
        <v>4500</v>
      </c>
      <c r="M310" s="15"/>
      <c r="N310" s="15">
        <f t="shared" si="40"/>
        <v>4500</v>
      </c>
      <c r="O310" s="15">
        <v>-4000</v>
      </c>
      <c r="P310" s="15">
        <f t="shared" si="42"/>
        <v>500</v>
      </c>
      <c r="Q310" s="15"/>
      <c r="R310" s="15">
        <v>481.4</v>
      </c>
      <c r="S310" s="55">
        <v>0</v>
      </c>
      <c r="T310" s="15">
        <f t="shared" si="30"/>
        <v>0</v>
      </c>
    </row>
    <row r="311" spans="1:20" s="5" customFormat="1" ht="12.75">
      <c r="A311" s="99" t="s">
        <v>633</v>
      </c>
      <c r="B311" s="17" t="s">
        <v>136</v>
      </c>
      <c r="C311" s="17" t="s">
        <v>139</v>
      </c>
      <c r="D311" s="17"/>
      <c r="E311" s="17" t="s">
        <v>779</v>
      </c>
      <c r="F311" s="17"/>
      <c r="G311" s="78" t="s">
        <v>780</v>
      </c>
      <c r="H311" s="43"/>
      <c r="I311" s="43"/>
      <c r="J311" s="51"/>
      <c r="K311" s="55">
        <f>K312</f>
        <v>1484.7</v>
      </c>
      <c r="L311" s="15">
        <f t="shared" si="43"/>
        <v>1484.7</v>
      </c>
      <c r="M311" s="15">
        <f>M312</f>
        <v>-246.6</v>
      </c>
      <c r="N311" s="15">
        <f t="shared" si="40"/>
        <v>1238.1000000000001</v>
      </c>
      <c r="O311" s="15"/>
      <c r="P311" s="15">
        <f t="shared" si="42"/>
        <v>1238.1000000000001</v>
      </c>
      <c r="Q311" s="15">
        <f>Q312</f>
        <v>-200</v>
      </c>
      <c r="R311" s="18">
        <f>R312</f>
        <v>1094</v>
      </c>
      <c r="S311" s="18">
        <f>S312</f>
        <v>850.9</v>
      </c>
      <c r="T311" s="15">
        <f t="shared" si="30"/>
        <v>77.77879341864717</v>
      </c>
    </row>
    <row r="312" spans="1:20" s="5" customFormat="1" ht="25.5">
      <c r="A312" s="99" t="s">
        <v>634</v>
      </c>
      <c r="B312" s="17" t="s">
        <v>136</v>
      </c>
      <c r="C312" s="17" t="s">
        <v>139</v>
      </c>
      <c r="D312" s="17"/>
      <c r="E312" s="17" t="s">
        <v>779</v>
      </c>
      <c r="F312" s="17" t="s">
        <v>226</v>
      </c>
      <c r="G312" s="78" t="s">
        <v>237</v>
      </c>
      <c r="H312" s="43"/>
      <c r="I312" s="43"/>
      <c r="J312" s="51"/>
      <c r="K312" s="55">
        <v>1484.7</v>
      </c>
      <c r="L312" s="15">
        <f t="shared" si="43"/>
        <v>1484.7</v>
      </c>
      <c r="M312" s="15">
        <v>-246.6</v>
      </c>
      <c r="N312" s="15">
        <f t="shared" si="40"/>
        <v>1238.1000000000001</v>
      </c>
      <c r="O312" s="15"/>
      <c r="P312" s="15">
        <f t="shared" si="42"/>
        <v>1238.1000000000001</v>
      </c>
      <c r="Q312" s="15">
        <v>-200</v>
      </c>
      <c r="R312" s="18">
        <v>1094</v>
      </c>
      <c r="S312" s="56">
        <v>850.9</v>
      </c>
      <c r="T312" s="15">
        <f t="shared" si="30"/>
        <v>77.77879341864717</v>
      </c>
    </row>
    <row r="313" spans="1:20" s="5" customFormat="1" ht="25.5">
      <c r="A313" s="99" t="s">
        <v>635</v>
      </c>
      <c r="B313" s="17" t="s">
        <v>136</v>
      </c>
      <c r="C313" s="17" t="s">
        <v>139</v>
      </c>
      <c r="D313" s="17"/>
      <c r="E313" s="17" t="s">
        <v>779</v>
      </c>
      <c r="F313" s="17"/>
      <c r="G313" s="78" t="s">
        <v>852</v>
      </c>
      <c r="H313" s="43"/>
      <c r="I313" s="43"/>
      <c r="J313" s="51"/>
      <c r="K313" s="55"/>
      <c r="L313" s="15"/>
      <c r="M313" s="15">
        <f>M314</f>
        <v>246.6</v>
      </c>
      <c r="N313" s="15">
        <f>N314</f>
        <v>246.6</v>
      </c>
      <c r="O313" s="15"/>
      <c r="P313" s="15">
        <f t="shared" si="42"/>
        <v>246.6</v>
      </c>
      <c r="Q313" s="15"/>
      <c r="R313" s="18">
        <f>R314</f>
        <v>190.7</v>
      </c>
      <c r="S313" s="18">
        <f>S314</f>
        <v>166.3</v>
      </c>
      <c r="T313" s="15">
        <f t="shared" si="30"/>
        <v>87.2050340849502</v>
      </c>
    </row>
    <row r="314" spans="1:20" s="5" customFormat="1" ht="25.5">
      <c r="A314" s="99" t="s">
        <v>636</v>
      </c>
      <c r="B314" s="17" t="s">
        <v>136</v>
      </c>
      <c r="C314" s="17" t="s">
        <v>139</v>
      </c>
      <c r="D314" s="17"/>
      <c r="E314" s="17" t="s">
        <v>779</v>
      </c>
      <c r="F314" s="17" t="s">
        <v>226</v>
      </c>
      <c r="G314" s="78" t="s">
        <v>237</v>
      </c>
      <c r="H314" s="43"/>
      <c r="I314" s="43"/>
      <c r="J314" s="51"/>
      <c r="K314" s="55"/>
      <c r="L314" s="15"/>
      <c r="M314" s="15">
        <v>246.6</v>
      </c>
      <c r="N314" s="15">
        <f>L314+M314</f>
        <v>246.6</v>
      </c>
      <c r="O314" s="15"/>
      <c r="P314" s="15">
        <f t="shared" si="42"/>
        <v>246.6</v>
      </c>
      <c r="Q314" s="15"/>
      <c r="R314" s="18">
        <v>190.7</v>
      </c>
      <c r="S314" s="56">
        <v>166.3</v>
      </c>
      <c r="T314" s="15">
        <f t="shared" si="30"/>
        <v>87.2050340849502</v>
      </c>
    </row>
    <row r="315" spans="1:20" s="5" customFormat="1" ht="12.75">
      <c r="A315" s="99" t="s">
        <v>637</v>
      </c>
      <c r="B315" s="17" t="s">
        <v>136</v>
      </c>
      <c r="C315" s="17" t="s">
        <v>139</v>
      </c>
      <c r="D315" s="17"/>
      <c r="E315" s="17" t="s">
        <v>855</v>
      </c>
      <c r="F315" s="17"/>
      <c r="G315" s="78" t="s">
        <v>854</v>
      </c>
      <c r="H315" s="43"/>
      <c r="I315" s="43"/>
      <c r="J315" s="51"/>
      <c r="K315" s="55"/>
      <c r="L315" s="15"/>
      <c r="M315" s="15">
        <f>M316</f>
        <v>1000</v>
      </c>
      <c r="N315" s="15">
        <f>N316</f>
        <v>1000</v>
      </c>
      <c r="O315" s="15"/>
      <c r="P315" s="15">
        <f t="shared" si="42"/>
        <v>1000</v>
      </c>
      <c r="Q315" s="15"/>
      <c r="R315" s="15">
        <f>R316</f>
        <v>1000</v>
      </c>
      <c r="S315" s="15">
        <f>S316</f>
        <v>1000</v>
      </c>
      <c r="T315" s="15">
        <f t="shared" si="30"/>
        <v>100</v>
      </c>
    </row>
    <row r="316" spans="1:20" s="5" customFormat="1" ht="25.5">
      <c r="A316" s="99" t="s">
        <v>638</v>
      </c>
      <c r="B316" s="17" t="s">
        <v>136</v>
      </c>
      <c r="C316" s="17" t="s">
        <v>139</v>
      </c>
      <c r="D316" s="17"/>
      <c r="E316" s="17" t="s">
        <v>855</v>
      </c>
      <c r="F316" s="17" t="s">
        <v>373</v>
      </c>
      <c r="G316" s="78" t="s">
        <v>374</v>
      </c>
      <c r="H316" s="43"/>
      <c r="I316" s="43"/>
      <c r="J316" s="51"/>
      <c r="K316" s="55"/>
      <c r="L316" s="15"/>
      <c r="M316" s="15">
        <v>1000</v>
      </c>
      <c r="N316" s="15">
        <f>L316+M316</f>
        <v>1000</v>
      </c>
      <c r="O316" s="15"/>
      <c r="P316" s="15">
        <f t="shared" si="42"/>
        <v>1000</v>
      </c>
      <c r="Q316" s="15"/>
      <c r="R316" s="15">
        <f>P316+Q316</f>
        <v>1000</v>
      </c>
      <c r="S316" s="15">
        <v>1000</v>
      </c>
      <c r="T316" s="15">
        <f t="shared" si="30"/>
        <v>100</v>
      </c>
    </row>
    <row r="317" spans="1:20" s="5" customFormat="1" ht="51">
      <c r="A317" s="99" t="s">
        <v>639</v>
      </c>
      <c r="B317" s="17" t="s">
        <v>136</v>
      </c>
      <c r="C317" s="17" t="s">
        <v>139</v>
      </c>
      <c r="D317" s="17"/>
      <c r="E317" s="17" t="s">
        <v>210</v>
      </c>
      <c r="F317" s="17"/>
      <c r="G317" s="89" t="s">
        <v>358</v>
      </c>
      <c r="H317" s="24">
        <f>H318+H319</f>
        <v>44867</v>
      </c>
      <c r="I317" s="24"/>
      <c r="J317" s="51">
        <f>SUM(H317+I317)</f>
        <v>44867</v>
      </c>
      <c r="K317" s="15"/>
      <c r="L317" s="15">
        <f>L320+L322</f>
        <v>44867</v>
      </c>
      <c r="M317" s="15"/>
      <c r="N317" s="15">
        <f>L317+M317</f>
        <v>44867</v>
      </c>
      <c r="O317" s="15">
        <f>O318</f>
        <v>5952</v>
      </c>
      <c r="P317" s="15">
        <f t="shared" si="42"/>
        <v>50819</v>
      </c>
      <c r="Q317" s="15">
        <f>Q318+Q319</f>
        <v>4394.3</v>
      </c>
      <c r="R317" s="15">
        <f>R318+R319</f>
        <v>55213.3</v>
      </c>
      <c r="S317" s="15">
        <f>S318+S319</f>
        <v>55213.200000000004</v>
      </c>
      <c r="T317" s="15">
        <f t="shared" si="30"/>
        <v>99.99981888421812</v>
      </c>
    </row>
    <row r="318" spans="1:20" s="5" customFormat="1" ht="12.75">
      <c r="A318" s="99" t="s">
        <v>640</v>
      </c>
      <c r="B318" s="17" t="s">
        <v>136</v>
      </c>
      <c r="C318" s="17" t="s">
        <v>139</v>
      </c>
      <c r="D318" s="17"/>
      <c r="E318" s="17" t="s">
        <v>210</v>
      </c>
      <c r="F318" s="17" t="s">
        <v>193</v>
      </c>
      <c r="G318" s="79" t="s">
        <v>235</v>
      </c>
      <c r="H318" s="24">
        <v>43667</v>
      </c>
      <c r="I318" s="24"/>
      <c r="J318" s="51">
        <f>SUM(H318+I318)</f>
        <v>43667</v>
      </c>
      <c r="K318" s="15"/>
      <c r="L318" s="15">
        <f>L321</f>
        <v>43667</v>
      </c>
      <c r="M318" s="15"/>
      <c r="N318" s="15">
        <f>L318+M318</f>
        <v>43667</v>
      </c>
      <c r="O318" s="15">
        <f>O320</f>
        <v>5952</v>
      </c>
      <c r="P318" s="15">
        <f t="shared" si="42"/>
        <v>49619</v>
      </c>
      <c r="Q318" s="15">
        <f>Q321</f>
        <v>4388.3</v>
      </c>
      <c r="R318" s="15">
        <f>R321</f>
        <v>54007.3</v>
      </c>
      <c r="S318" s="55">
        <f>S321</f>
        <v>54007.3</v>
      </c>
      <c r="T318" s="15">
        <f t="shared" si="30"/>
        <v>100</v>
      </c>
    </row>
    <row r="319" spans="1:20" s="5" customFormat="1" ht="25.5">
      <c r="A319" s="99" t="s">
        <v>641</v>
      </c>
      <c r="B319" s="17" t="s">
        <v>136</v>
      </c>
      <c r="C319" s="17" t="s">
        <v>139</v>
      </c>
      <c r="D319" s="17"/>
      <c r="E319" s="17" t="s">
        <v>210</v>
      </c>
      <c r="F319" s="17" t="s">
        <v>226</v>
      </c>
      <c r="G319" s="78" t="s">
        <v>237</v>
      </c>
      <c r="H319" s="24">
        <v>1200</v>
      </c>
      <c r="I319" s="24"/>
      <c r="J319" s="51">
        <f>SUM(H319+I319)</f>
        <v>1200</v>
      </c>
      <c r="K319" s="15"/>
      <c r="L319" s="15">
        <f>L323</f>
        <v>1200</v>
      </c>
      <c r="M319" s="15"/>
      <c r="N319" s="15">
        <f>L319+M319</f>
        <v>1200</v>
      </c>
      <c r="O319" s="15"/>
      <c r="P319" s="15">
        <f t="shared" si="42"/>
        <v>1200</v>
      </c>
      <c r="Q319" s="15">
        <f>Q323</f>
        <v>6</v>
      </c>
      <c r="R319" s="15">
        <f>R323</f>
        <v>1206</v>
      </c>
      <c r="S319" s="55">
        <f>S323</f>
        <v>1205.9</v>
      </c>
      <c r="T319" s="15">
        <f t="shared" si="30"/>
        <v>99.9917081260365</v>
      </c>
    </row>
    <row r="320" spans="1:20" s="5" customFormat="1" ht="63.75">
      <c r="A320" s="99" t="s">
        <v>204</v>
      </c>
      <c r="B320" s="17" t="s">
        <v>136</v>
      </c>
      <c r="C320" s="17" t="s">
        <v>139</v>
      </c>
      <c r="D320" s="17"/>
      <c r="E320" s="17" t="s">
        <v>749</v>
      </c>
      <c r="F320" s="17"/>
      <c r="G320" s="89" t="s">
        <v>750</v>
      </c>
      <c r="H320" s="24"/>
      <c r="I320" s="24"/>
      <c r="J320" s="51"/>
      <c r="K320" s="15">
        <f>K321</f>
        <v>0</v>
      </c>
      <c r="L320" s="15">
        <f>L321</f>
        <v>43667</v>
      </c>
      <c r="M320" s="15"/>
      <c r="N320" s="15">
        <f aca="true" t="shared" si="44" ref="N320:N403">L320+M320</f>
        <v>43667</v>
      </c>
      <c r="O320" s="15">
        <f>O321</f>
        <v>5952</v>
      </c>
      <c r="P320" s="15">
        <f t="shared" si="42"/>
        <v>49619</v>
      </c>
      <c r="Q320" s="15">
        <f>Q321</f>
        <v>4388.3</v>
      </c>
      <c r="R320" s="15">
        <f>R321</f>
        <v>54007.3</v>
      </c>
      <c r="S320" s="15">
        <f>S321</f>
        <v>54007.3</v>
      </c>
      <c r="T320" s="15">
        <f t="shared" si="30"/>
        <v>100</v>
      </c>
    </row>
    <row r="321" spans="1:20" s="5" customFormat="1" ht="12.75">
      <c r="A321" s="99" t="s">
        <v>642</v>
      </c>
      <c r="B321" s="17" t="s">
        <v>136</v>
      </c>
      <c r="C321" s="17" t="s">
        <v>139</v>
      </c>
      <c r="D321" s="17"/>
      <c r="E321" s="17" t="s">
        <v>749</v>
      </c>
      <c r="F321" s="17" t="s">
        <v>193</v>
      </c>
      <c r="G321" s="79" t="s">
        <v>235</v>
      </c>
      <c r="H321" s="24"/>
      <c r="I321" s="24"/>
      <c r="J321" s="51"/>
      <c r="K321" s="15"/>
      <c r="L321" s="15">
        <v>43667</v>
      </c>
      <c r="M321" s="15"/>
      <c r="N321" s="15">
        <f t="shared" si="44"/>
        <v>43667</v>
      </c>
      <c r="O321" s="15">
        <v>5952</v>
      </c>
      <c r="P321" s="15">
        <f t="shared" si="42"/>
        <v>49619</v>
      </c>
      <c r="Q321" s="15">
        <v>4388.3</v>
      </c>
      <c r="R321" s="15">
        <f>P321+Q321</f>
        <v>54007.3</v>
      </c>
      <c r="S321" s="55">
        <v>54007.3</v>
      </c>
      <c r="T321" s="15">
        <f t="shared" si="30"/>
        <v>100</v>
      </c>
    </row>
    <row r="322" spans="1:20" s="5" customFormat="1" ht="75.75" customHeight="1">
      <c r="A322" s="99" t="s">
        <v>643</v>
      </c>
      <c r="B322" s="17" t="s">
        <v>136</v>
      </c>
      <c r="C322" s="17" t="s">
        <v>139</v>
      </c>
      <c r="D322" s="17"/>
      <c r="E322" s="17" t="s">
        <v>751</v>
      </c>
      <c r="F322" s="17"/>
      <c r="G322" s="90" t="s">
        <v>753</v>
      </c>
      <c r="H322" s="24"/>
      <c r="I322" s="24"/>
      <c r="J322" s="51"/>
      <c r="K322" s="15">
        <f>K323</f>
        <v>0</v>
      </c>
      <c r="L322" s="15">
        <f>L323</f>
        <v>1200</v>
      </c>
      <c r="M322" s="15"/>
      <c r="N322" s="15">
        <f t="shared" si="44"/>
        <v>1200</v>
      </c>
      <c r="O322" s="15"/>
      <c r="P322" s="15">
        <f t="shared" si="42"/>
        <v>1200</v>
      </c>
      <c r="Q322" s="15">
        <f>Q323</f>
        <v>6</v>
      </c>
      <c r="R322" s="15">
        <f>R323</f>
        <v>1206</v>
      </c>
      <c r="S322" s="15">
        <f>S323</f>
        <v>1205.9</v>
      </c>
      <c r="T322" s="15">
        <f t="shared" si="30"/>
        <v>99.9917081260365</v>
      </c>
    </row>
    <row r="323" spans="1:20" s="5" customFormat="1" ht="25.5">
      <c r="A323" s="99" t="s">
        <v>644</v>
      </c>
      <c r="B323" s="17" t="s">
        <v>136</v>
      </c>
      <c r="C323" s="17" t="s">
        <v>139</v>
      </c>
      <c r="D323" s="17"/>
      <c r="E323" s="17" t="s">
        <v>751</v>
      </c>
      <c r="F323" s="17" t="s">
        <v>226</v>
      </c>
      <c r="G323" s="78" t="s">
        <v>237</v>
      </c>
      <c r="H323" s="24"/>
      <c r="I323" s="24"/>
      <c r="J323" s="51"/>
      <c r="K323" s="15"/>
      <c r="L323" s="15">
        <v>1200</v>
      </c>
      <c r="M323" s="15"/>
      <c r="N323" s="15">
        <f t="shared" si="44"/>
        <v>1200</v>
      </c>
      <c r="O323" s="15"/>
      <c r="P323" s="15">
        <f t="shared" si="42"/>
        <v>1200</v>
      </c>
      <c r="Q323" s="15">
        <v>6</v>
      </c>
      <c r="R323" s="15">
        <f>P323+Q323</f>
        <v>1206</v>
      </c>
      <c r="S323" s="55">
        <v>1205.9</v>
      </c>
      <c r="T323" s="15">
        <f t="shared" si="30"/>
        <v>99.9917081260365</v>
      </c>
    </row>
    <row r="324" spans="1:20" s="5" customFormat="1" ht="24.75" customHeight="1">
      <c r="A324" s="99" t="s">
        <v>645</v>
      </c>
      <c r="B324" s="17" t="s">
        <v>136</v>
      </c>
      <c r="C324" s="17" t="s">
        <v>139</v>
      </c>
      <c r="D324" s="17"/>
      <c r="E324" s="17" t="s">
        <v>774</v>
      </c>
      <c r="F324" s="17"/>
      <c r="G324" s="78" t="s">
        <v>775</v>
      </c>
      <c r="H324" s="24"/>
      <c r="I324" s="24"/>
      <c r="J324" s="51"/>
      <c r="K324" s="15">
        <f>K325</f>
        <v>12660</v>
      </c>
      <c r="L324" s="15">
        <f>K324</f>
        <v>12660</v>
      </c>
      <c r="M324" s="15"/>
      <c r="N324" s="15">
        <f t="shared" si="44"/>
        <v>12660</v>
      </c>
      <c r="O324" s="15"/>
      <c r="P324" s="15">
        <f t="shared" si="42"/>
        <v>12660</v>
      </c>
      <c r="Q324" s="15" t="e">
        <f>#REF!+Q325</f>
        <v>#REF!</v>
      </c>
      <c r="R324" s="15">
        <f>R325</f>
        <v>720</v>
      </c>
      <c r="S324" s="15">
        <f>S325</f>
        <v>720</v>
      </c>
      <c r="T324" s="15">
        <f t="shared" si="30"/>
        <v>100</v>
      </c>
    </row>
    <row r="325" spans="1:20" s="5" customFormat="1" ht="30" customHeight="1">
      <c r="A325" s="99" t="s">
        <v>646</v>
      </c>
      <c r="B325" s="17" t="s">
        <v>136</v>
      </c>
      <c r="C325" s="17" t="s">
        <v>139</v>
      </c>
      <c r="D325" s="17"/>
      <c r="E325" s="17" t="s">
        <v>774</v>
      </c>
      <c r="F325" s="17" t="s">
        <v>266</v>
      </c>
      <c r="G325" s="78" t="s">
        <v>267</v>
      </c>
      <c r="H325" s="24"/>
      <c r="I325" s="24"/>
      <c r="J325" s="51"/>
      <c r="K325" s="15">
        <v>12660</v>
      </c>
      <c r="L325" s="15">
        <f>K325</f>
        <v>12660</v>
      </c>
      <c r="M325" s="15"/>
      <c r="N325" s="15">
        <f t="shared" si="44"/>
        <v>12660</v>
      </c>
      <c r="O325" s="15"/>
      <c r="P325" s="15">
        <f t="shared" si="42"/>
        <v>12660</v>
      </c>
      <c r="Q325" s="15">
        <v>-11940</v>
      </c>
      <c r="R325" s="15">
        <f>P325+Q325</f>
        <v>720</v>
      </c>
      <c r="S325" s="15">
        <v>720</v>
      </c>
      <c r="T325" s="15">
        <f t="shared" si="30"/>
        <v>100</v>
      </c>
    </row>
    <row r="326" spans="1:20" s="5" customFormat="1" ht="28.5" customHeight="1">
      <c r="A326" s="99" t="s">
        <v>647</v>
      </c>
      <c r="B326" s="17" t="s">
        <v>136</v>
      </c>
      <c r="C326" s="17" t="s">
        <v>139</v>
      </c>
      <c r="D326" s="17"/>
      <c r="E326" s="17" t="s">
        <v>998</v>
      </c>
      <c r="F326" s="17"/>
      <c r="G326" s="78" t="s">
        <v>8</v>
      </c>
      <c r="H326" s="24"/>
      <c r="I326" s="24"/>
      <c r="J326" s="97"/>
      <c r="K326" s="18"/>
      <c r="L326" s="18"/>
      <c r="M326" s="18"/>
      <c r="N326" s="18"/>
      <c r="O326" s="18"/>
      <c r="P326" s="18"/>
      <c r="Q326" s="18"/>
      <c r="R326" s="18">
        <f>R327</f>
        <v>585</v>
      </c>
      <c r="S326" s="18">
        <f>S327</f>
        <v>585</v>
      </c>
      <c r="T326" s="15">
        <f t="shared" si="30"/>
        <v>100</v>
      </c>
    </row>
    <row r="327" spans="1:20" s="5" customFormat="1" ht="24.75" customHeight="1">
      <c r="A327" s="99" t="s">
        <v>648</v>
      </c>
      <c r="B327" s="17" t="s">
        <v>136</v>
      </c>
      <c r="C327" s="17" t="s">
        <v>139</v>
      </c>
      <c r="D327" s="17"/>
      <c r="E327" s="17" t="s">
        <v>998</v>
      </c>
      <c r="F327" s="17" t="s">
        <v>226</v>
      </c>
      <c r="G327" s="78" t="s">
        <v>237</v>
      </c>
      <c r="H327" s="24"/>
      <c r="I327" s="24"/>
      <c r="J327" s="97"/>
      <c r="K327" s="18"/>
      <c r="L327" s="18"/>
      <c r="M327" s="18"/>
      <c r="N327" s="18"/>
      <c r="O327" s="18"/>
      <c r="P327" s="18"/>
      <c r="Q327" s="18">
        <v>585</v>
      </c>
      <c r="R327" s="18">
        <f>P327+Q327</f>
        <v>585</v>
      </c>
      <c r="S327" s="18">
        <v>585</v>
      </c>
      <c r="T327" s="15">
        <f t="shared" si="30"/>
        <v>100</v>
      </c>
    </row>
    <row r="328" spans="1:20" s="5" customFormat="1" ht="25.5">
      <c r="A328" s="99" t="s">
        <v>869</v>
      </c>
      <c r="B328" s="17" t="s">
        <v>136</v>
      </c>
      <c r="C328" s="17" t="s">
        <v>139</v>
      </c>
      <c r="D328" s="17"/>
      <c r="E328" s="17" t="s">
        <v>772</v>
      </c>
      <c r="F328" s="17"/>
      <c r="G328" s="78" t="s">
        <v>773</v>
      </c>
      <c r="H328" s="24"/>
      <c r="I328" s="24"/>
      <c r="J328" s="51"/>
      <c r="K328" s="15">
        <f>K329</f>
        <v>40462.9</v>
      </c>
      <c r="L328" s="15">
        <f>K328</f>
        <v>40462.9</v>
      </c>
      <c r="M328" s="15">
        <f>M329</f>
        <v>0</v>
      </c>
      <c r="N328" s="15">
        <f t="shared" si="44"/>
        <v>40462.9</v>
      </c>
      <c r="O328" s="55">
        <f>O329</f>
        <v>-13217.3</v>
      </c>
      <c r="P328" s="15">
        <f t="shared" si="42"/>
        <v>27245.600000000002</v>
      </c>
      <c r="Q328" s="15"/>
      <c r="R328" s="15">
        <f>R329</f>
        <v>27245.600000000002</v>
      </c>
      <c r="S328" s="15">
        <f>S329</f>
        <v>27245.6</v>
      </c>
      <c r="T328" s="15">
        <f t="shared" si="30"/>
        <v>99.99999999999999</v>
      </c>
    </row>
    <row r="329" spans="1:20" s="5" customFormat="1" ht="25.5">
      <c r="A329" s="99" t="s">
        <v>649</v>
      </c>
      <c r="B329" s="17" t="s">
        <v>136</v>
      </c>
      <c r="C329" s="17" t="s">
        <v>139</v>
      </c>
      <c r="D329" s="17"/>
      <c r="E329" s="17" t="s">
        <v>772</v>
      </c>
      <c r="F329" s="17" t="s">
        <v>373</v>
      </c>
      <c r="G329" s="78" t="s">
        <v>374</v>
      </c>
      <c r="H329" s="24"/>
      <c r="I329" s="24"/>
      <c r="J329" s="51"/>
      <c r="K329" s="15">
        <v>40462.9</v>
      </c>
      <c r="L329" s="15">
        <f>K329</f>
        <v>40462.9</v>
      </c>
      <c r="M329" s="15"/>
      <c r="N329" s="15">
        <f t="shared" si="44"/>
        <v>40462.9</v>
      </c>
      <c r="O329" s="55">
        <v>-13217.3</v>
      </c>
      <c r="P329" s="15">
        <f t="shared" si="42"/>
        <v>27245.600000000002</v>
      </c>
      <c r="Q329" s="15"/>
      <c r="R329" s="15">
        <f>P329+Q329</f>
        <v>27245.600000000002</v>
      </c>
      <c r="S329" s="55">
        <v>27245.6</v>
      </c>
      <c r="T329" s="15">
        <f t="shared" si="30"/>
        <v>99.99999999999999</v>
      </c>
    </row>
    <row r="330" spans="1:20" s="5" customFormat="1" ht="38.25">
      <c r="A330" s="99" t="s">
        <v>195</v>
      </c>
      <c r="B330" s="17" t="s">
        <v>136</v>
      </c>
      <c r="C330" s="17" t="s">
        <v>139</v>
      </c>
      <c r="D330" s="17"/>
      <c r="E330" s="17" t="s">
        <v>920</v>
      </c>
      <c r="F330" s="17"/>
      <c r="G330" s="78" t="s">
        <v>988</v>
      </c>
      <c r="H330" s="24"/>
      <c r="I330" s="24"/>
      <c r="J330" s="51"/>
      <c r="K330" s="15"/>
      <c r="L330" s="15"/>
      <c r="M330" s="15"/>
      <c r="N330" s="15"/>
      <c r="O330" s="55">
        <v>14685.8</v>
      </c>
      <c r="P330" s="15">
        <f>P331</f>
        <v>14685.8</v>
      </c>
      <c r="Q330" s="15"/>
      <c r="R330" s="15">
        <f>R331</f>
        <v>14685.8</v>
      </c>
      <c r="S330" s="15">
        <f>S331</f>
        <v>14685.8</v>
      </c>
      <c r="T330" s="15">
        <f t="shared" si="30"/>
        <v>100</v>
      </c>
    </row>
    <row r="331" spans="1:20" s="5" customFormat="1" ht="25.5">
      <c r="A331" s="99" t="s">
        <v>650</v>
      </c>
      <c r="B331" s="17" t="s">
        <v>136</v>
      </c>
      <c r="C331" s="17" t="s">
        <v>139</v>
      </c>
      <c r="D331" s="17"/>
      <c r="E331" s="17" t="s">
        <v>920</v>
      </c>
      <c r="F331" s="17" t="s">
        <v>373</v>
      </c>
      <c r="G331" s="78" t="s">
        <v>374</v>
      </c>
      <c r="H331" s="24"/>
      <c r="I331" s="24"/>
      <c r="J331" s="51"/>
      <c r="K331" s="15"/>
      <c r="L331" s="15"/>
      <c r="M331" s="15"/>
      <c r="N331" s="15"/>
      <c r="O331" s="55">
        <v>14685.8</v>
      </c>
      <c r="P331" s="15">
        <f>N331+O331</f>
        <v>14685.8</v>
      </c>
      <c r="Q331" s="15"/>
      <c r="R331" s="15">
        <f>P331+Q331</f>
        <v>14685.8</v>
      </c>
      <c r="S331" s="55">
        <v>14685.8</v>
      </c>
      <c r="T331" s="15">
        <f t="shared" si="30"/>
        <v>100</v>
      </c>
    </row>
    <row r="332" spans="1:20" s="5" customFormat="1" ht="12.75">
      <c r="A332" s="99" t="s">
        <v>651</v>
      </c>
      <c r="B332" s="17" t="s">
        <v>136</v>
      </c>
      <c r="C332" s="17" t="s">
        <v>139</v>
      </c>
      <c r="D332" s="17"/>
      <c r="E332" s="17" t="s">
        <v>274</v>
      </c>
      <c r="F332" s="17"/>
      <c r="G332" s="75" t="s">
        <v>275</v>
      </c>
      <c r="H332" s="24"/>
      <c r="I332" s="24"/>
      <c r="J332" s="51"/>
      <c r="K332" s="15"/>
      <c r="L332" s="15"/>
      <c r="M332" s="15"/>
      <c r="N332" s="15"/>
      <c r="O332" s="55"/>
      <c r="P332" s="15"/>
      <c r="Q332" s="15"/>
      <c r="R332" s="15">
        <f>R333</f>
        <v>99</v>
      </c>
      <c r="S332" s="15">
        <f>S333</f>
        <v>0</v>
      </c>
      <c r="T332" s="15">
        <f aca="true" t="shared" si="45" ref="T332:T395">S332/R332*100</f>
        <v>0</v>
      </c>
    </row>
    <row r="333" spans="1:20" s="5" customFormat="1" ht="25.5">
      <c r="A333" s="99" t="s">
        <v>652</v>
      </c>
      <c r="B333" s="17" t="s">
        <v>136</v>
      </c>
      <c r="C333" s="17" t="s">
        <v>139</v>
      </c>
      <c r="D333" s="17"/>
      <c r="E333" s="17" t="s">
        <v>814</v>
      </c>
      <c r="F333" s="17"/>
      <c r="G333" s="78" t="s">
        <v>815</v>
      </c>
      <c r="H333" s="24"/>
      <c r="I333" s="24"/>
      <c r="J333" s="51"/>
      <c r="K333" s="15"/>
      <c r="L333" s="15"/>
      <c r="M333" s="15"/>
      <c r="N333" s="15"/>
      <c r="O333" s="55"/>
      <c r="P333" s="15"/>
      <c r="Q333" s="15"/>
      <c r="R333" s="15">
        <f>R334</f>
        <v>99</v>
      </c>
      <c r="S333" s="15">
        <f>S334</f>
        <v>0</v>
      </c>
      <c r="T333" s="15">
        <f t="shared" si="45"/>
        <v>0</v>
      </c>
    </row>
    <row r="334" spans="1:20" s="5" customFormat="1" ht="25.5">
      <c r="A334" s="99" t="s">
        <v>653</v>
      </c>
      <c r="B334" s="17" t="s">
        <v>136</v>
      </c>
      <c r="C334" s="17" t="s">
        <v>139</v>
      </c>
      <c r="D334" s="17"/>
      <c r="E334" s="17" t="s">
        <v>814</v>
      </c>
      <c r="F334" s="17" t="s">
        <v>226</v>
      </c>
      <c r="G334" s="78" t="s">
        <v>237</v>
      </c>
      <c r="H334" s="24"/>
      <c r="I334" s="24"/>
      <c r="J334" s="51"/>
      <c r="K334" s="15"/>
      <c r="L334" s="15"/>
      <c r="M334" s="15"/>
      <c r="N334" s="15"/>
      <c r="O334" s="55"/>
      <c r="P334" s="15"/>
      <c r="Q334" s="15"/>
      <c r="R334" s="15">
        <v>99</v>
      </c>
      <c r="S334" s="55">
        <v>0</v>
      </c>
      <c r="T334" s="15">
        <f t="shared" si="45"/>
        <v>0</v>
      </c>
    </row>
    <row r="335" spans="1:20" s="5" customFormat="1" ht="12.75">
      <c r="A335" s="99" t="s">
        <v>654</v>
      </c>
      <c r="B335" s="20" t="s">
        <v>136</v>
      </c>
      <c r="C335" s="20" t="s">
        <v>141</v>
      </c>
      <c r="D335" s="20"/>
      <c r="E335" s="20"/>
      <c r="F335" s="20"/>
      <c r="G335" s="84" t="s">
        <v>142</v>
      </c>
      <c r="H335" s="103" t="e">
        <f>H336</f>
        <v>#REF!</v>
      </c>
      <c r="I335" s="103"/>
      <c r="J335" s="73" t="e">
        <f aca="true" t="shared" si="46" ref="J335:J344">SUM(H335+I335)</f>
        <v>#REF!</v>
      </c>
      <c r="K335" s="31" t="e">
        <f>K336</f>
        <v>#REF!</v>
      </c>
      <c r="L335" s="31">
        <v>236002.4</v>
      </c>
      <c r="M335" s="18" t="e">
        <f>M336</f>
        <v>#REF!</v>
      </c>
      <c r="N335" s="31" t="e">
        <f t="shared" si="44"/>
        <v>#REF!</v>
      </c>
      <c r="O335" s="31">
        <f>O336</f>
        <v>-2606.2999999999993</v>
      </c>
      <c r="P335" s="31" t="e">
        <f t="shared" si="42"/>
        <v>#REF!</v>
      </c>
      <c r="Q335" s="18">
        <f>Q336</f>
        <v>-2502.9999999999995</v>
      </c>
      <c r="R335" s="31">
        <f>R336</f>
        <v>231028.1</v>
      </c>
      <c r="S335" s="31">
        <f>S336</f>
        <v>221478.1</v>
      </c>
      <c r="T335" s="14">
        <f t="shared" si="45"/>
        <v>95.86630370937561</v>
      </c>
    </row>
    <row r="336" spans="1:20" s="5" customFormat="1" ht="27" customHeight="1">
      <c r="A336" s="99" t="s">
        <v>655</v>
      </c>
      <c r="B336" s="17" t="s">
        <v>136</v>
      </c>
      <c r="C336" s="17" t="s">
        <v>141</v>
      </c>
      <c r="D336" s="17"/>
      <c r="E336" s="17" t="s">
        <v>206</v>
      </c>
      <c r="F336" s="17"/>
      <c r="G336" s="78" t="s">
        <v>986</v>
      </c>
      <c r="H336" s="24" t="e">
        <f>H337+H366+H371</f>
        <v>#REF!</v>
      </c>
      <c r="I336" s="24"/>
      <c r="J336" s="97" t="e">
        <f t="shared" si="46"/>
        <v>#REF!</v>
      </c>
      <c r="K336" s="18" t="e">
        <f>K337+K366+K371</f>
        <v>#REF!</v>
      </c>
      <c r="L336" s="18">
        <v>236002.4</v>
      </c>
      <c r="M336" s="18" t="e">
        <f>M337+M366+M371</f>
        <v>#REF!</v>
      </c>
      <c r="N336" s="18" t="e">
        <f t="shared" si="44"/>
        <v>#REF!</v>
      </c>
      <c r="O336" s="18">
        <f>O337+O366+O371</f>
        <v>-2606.2999999999993</v>
      </c>
      <c r="P336" s="18" t="e">
        <f t="shared" si="42"/>
        <v>#REF!</v>
      </c>
      <c r="Q336" s="18">
        <f>Q337+Q366+Q371</f>
        <v>-2502.9999999999995</v>
      </c>
      <c r="R336" s="18">
        <f>R337+R366+R371</f>
        <v>231028.1</v>
      </c>
      <c r="S336" s="18">
        <f>S337+S366+S371</f>
        <v>221478.1</v>
      </c>
      <c r="T336" s="15">
        <f t="shared" si="45"/>
        <v>95.86630370937561</v>
      </c>
    </row>
    <row r="337" spans="1:20" s="5" customFormat="1" ht="25.5">
      <c r="A337" s="99" t="s">
        <v>656</v>
      </c>
      <c r="B337" s="17" t="s">
        <v>136</v>
      </c>
      <c r="C337" s="17" t="s">
        <v>141</v>
      </c>
      <c r="D337" s="17"/>
      <c r="E337" s="17" t="s">
        <v>211</v>
      </c>
      <c r="F337" s="17"/>
      <c r="G337" s="79" t="s">
        <v>212</v>
      </c>
      <c r="H337" s="24" t="e">
        <f>H338+H351+H361+#REF!</f>
        <v>#REF!</v>
      </c>
      <c r="I337" s="24"/>
      <c r="J337" s="97" t="e">
        <f t="shared" si="46"/>
        <v>#REF!</v>
      </c>
      <c r="K337" s="18" t="e">
        <f>K338+K351+K361+#REF!+#REF!</f>
        <v>#REF!</v>
      </c>
      <c r="L337" s="18">
        <v>217104.4</v>
      </c>
      <c r="M337" s="18" t="e">
        <f>M338+M343+M346+M348+M364</f>
        <v>#REF!</v>
      </c>
      <c r="N337" s="18" t="e">
        <f t="shared" si="44"/>
        <v>#REF!</v>
      </c>
      <c r="O337" s="18">
        <f>O338+O343+O346+O351+O361+O364</f>
        <v>-3063.9999999999995</v>
      </c>
      <c r="P337" s="18" t="e">
        <f t="shared" si="42"/>
        <v>#REF!</v>
      </c>
      <c r="Q337" s="18">
        <f>Q338+Q343+Q346+Q351+Q361</f>
        <v>-4312.4</v>
      </c>
      <c r="R337" s="18">
        <f>R338+R343+R346+R348+R351+R361+R364</f>
        <v>209801</v>
      </c>
      <c r="S337" s="18">
        <f>S338+S343+S346+S348+S351+S361+S364</f>
        <v>203291.5</v>
      </c>
      <c r="T337" s="15">
        <f t="shared" si="45"/>
        <v>96.89729791564388</v>
      </c>
    </row>
    <row r="338" spans="1:20" s="5" customFormat="1" ht="38.25">
      <c r="A338" s="99" t="s">
        <v>657</v>
      </c>
      <c r="B338" s="17" t="s">
        <v>136</v>
      </c>
      <c r="C338" s="17" t="s">
        <v>141</v>
      </c>
      <c r="D338" s="17"/>
      <c r="E338" s="17" t="s">
        <v>213</v>
      </c>
      <c r="F338" s="17"/>
      <c r="G338" s="101" t="s">
        <v>313</v>
      </c>
      <c r="H338" s="24">
        <f>H339+H340+H341+H342</f>
        <v>84011</v>
      </c>
      <c r="I338" s="24"/>
      <c r="J338" s="97">
        <f t="shared" si="46"/>
        <v>84011</v>
      </c>
      <c r="K338" s="18">
        <f>K339+K340+K341+K342</f>
        <v>-1171.9000000000015</v>
      </c>
      <c r="L338" s="18">
        <f aca="true" t="shared" si="47" ref="L338:L344">J338+K338</f>
        <v>82839.1</v>
      </c>
      <c r="M338" s="18">
        <f>M339+M340+M341+M342</f>
        <v>125</v>
      </c>
      <c r="N338" s="18">
        <f t="shared" si="44"/>
        <v>82964.1</v>
      </c>
      <c r="O338" s="18">
        <f>O339+O340+O341+O342</f>
        <v>1100.0000000000005</v>
      </c>
      <c r="P338" s="18">
        <f t="shared" si="42"/>
        <v>84064.1</v>
      </c>
      <c r="Q338" s="18">
        <f>Q339+Q340+Q341+Q342</f>
        <v>-1556.2</v>
      </c>
      <c r="R338" s="18">
        <f>R339+R340+R341+R342</f>
        <v>82507.9</v>
      </c>
      <c r="S338" s="18">
        <f>S339+S340+S341+S342</f>
        <v>76797.69999999998</v>
      </c>
      <c r="T338" s="15">
        <f t="shared" si="45"/>
        <v>93.07920817279313</v>
      </c>
    </row>
    <row r="339" spans="1:20" s="5" customFormat="1" ht="12.75">
      <c r="A339" s="99" t="s">
        <v>658</v>
      </c>
      <c r="B339" s="17" t="s">
        <v>136</v>
      </c>
      <c r="C339" s="17" t="s">
        <v>141</v>
      </c>
      <c r="D339" s="17"/>
      <c r="E339" s="17" t="s">
        <v>213</v>
      </c>
      <c r="F339" s="33" t="s">
        <v>193</v>
      </c>
      <c r="G339" s="79" t="s">
        <v>235</v>
      </c>
      <c r="H339" s="24">
        <v>63709</v>
      </c>
      <c r="I339" s="24"/>
      <c r="J339" s="97">
        <f t="shared" si="46"/>
        <v>63709</v>
      </c>
      <c r="K339" s="18">
        <v>-16949.4</v>
      </c>
      <c r="L339" s="18">
        <f t="shared" si="47"/>
        <v>46759.6</v>
      </c>
      <c r="M339" s="18"/>
      <c r="N339" s="18">
        <f t="shared" si="44"/>
        <v>46759.6</v>
      </c>
      <c r="O339" s="18">
        <v>-3600.1</v>
      </c>
      <c r="P339" s="18">
        <f t="shared" si="42"/>
        <v>43159.5</v>
      </c>
      <c r="Q339" s="18">
        <v>-3100</v>
      </c>
      <c r="R339" s="18">
        <f>P339+Q339</f>
        <v>40059.5</v>
      </c>
      <c r="S339" s="55">
        <v>38450.2</v>
      </c>
      <c r="T339" s="15">
        <f t="shared" si="45"/>
        <v>95.98272569552789</v>
      </c>
    </row>
    <row r="340" spans="1:20" s="5" customFormat="1" ht="25.5">
      <c r="A340" s="99" t="s">
        <v>659</v>
      </c>
      <c r="B340" s="17" t="s">
        <v>136</v>
      </c>
      <c r="C340" s="17" t="s">
        <v>141</v>
      </c>
      <c r="D340" s="17" t="s">
        <v>141</v>
      </c>
      <c r="E340" s="17" t="s">
        <v>213</v>
      </c>
      <c r="F340" s="17" t="s">
        <v>226</v>
      </c>
      <c r="G340" s="78" t="s">
        <v>237</v>
      </c>
      <c r="H340" s="18">
        <v>6942</v>
      </c>
      <c r="I340" s="18"/>
      <c r="J340" s="97">
        <f t="shared" si="46"/>
        <v>6942</v>
      </c>
      <c r="K340" s="18">
        <v>3580</v>
      </c>
      <c r="L340" s="18">
        <f t="shared" si="47"/>
        <v>10522</v>
      </c>
      <c r="M340" s="18"/>
      <c r="N340" s="18">
        <f t="shared" si="44"/>
        <v>10522</v>
      </c>
      <c r="O340" s="18">
        <v>4196.1</v>
      </c>
      <c r="P340" s="18">
        <f t="shared" si="42"/>
        <v>14718.1</v>
      </c>
      <c r="Q340" s="18">
        <v>1265.5</v>
      </c>
      <c r="R340" s="18">
        <f>P340+Q340</f>
        <v>15983.6</v>
      </c>
      <c r="S340" s="55">
        <v>14623.2</v>
      </c>
      <c r="T340" s="15">
        <f t="shared" si="45"/>
        <v>91.48877599539527</v>
      </c>
    </row>
    <row r="341" spans="1:20" s="5" customFormat="1" ht="51">
      <c r="A341" s="99" t="s">
        <v>660</v>
      </c>
      <c r="B341" s="17" t="s">
        <v>136</v>
      </c>
      <c r="C341" s="17" t="s">
        <v>141</v>
      </c>
      <c r="D341" s="17"/>
      <c r="E341" s="17" t="s">
        <v>213</v>
      </c>
      <c r="F341" s="17" t="s">
        <v>269</v>
      </c>
      <c r="G341" s="88" t="s">
        <v>270</v>
      </c>
      <c r="H341" s="18">
        <v>12940</v>
      </c>
      <c r="I341" s="18"/>
      <c r="J341" s="97">
        <f t="shared" si="46"/>
        <v>12940</v>
      </c>
      <c r="K341" s="56">
        <v>12197.5</v>
      </c>
      <c r="L341" s="18">
        <f t="shared" si="47"/>
        <v>25137.5</v>
      </c>
      <c r="M341" s="18">
        <v>125</v>
      </c>
      <c r="N341" s="18">
        <f t="shared" si="44"/>
        <v>25262.5</v>
      </c>
      <c r="O341" s="18">
        <v>504</v>
      </c>
      <c r="P341" s="18">
        <f t="shared" si="42"/>
        <v>25766.5</v>
      </c>
      <c r="Q341" s="18">
        <v>533.3</v>
      </c>
      <c r="R341" s="18">
        <f>P341+Q341</f>
        <v>26299.8</v>
      </c>
      <c r="S341" s="55">
        <v>23666.9</v>
      </c>
      <c r="T341" s="15">
        <f t="shared" si="45"/>
        <v>89.98889725397152</v>
      </c>
    </row>
    <row r="342" spans="1:20" s="5" customFormat="1" ht="12.75">
      <c r="A342" s="99" t="s">
        <v>661</v>
      </c>
      <c r="B342" s="17" t="s">
        <v>136</v>
      </c>
      <c r="C342" s="17" t="s">
        <v>141</v>
      </c>
      <c r="D342" s="17"/>
      <c r="E342" s="17" t="s">
        <v>213</v>
      </c>
      <c r="F342" s="33" t="s">
        <v>975</v>
      </c>
      <c r="G342" s="79" t="s">
        <v>976</v>
      </c>
      <c r="H342" s="18">
        <v>420</v>
      </c>
      <c r="I342" s="18"/>
      <c r="J342" s="97">
        <f t="shared" si="46"/>
        <v>420</v>
      </c>
      <c r="K342" s="56"/>
      <c r="L342" s="18">
        <f t="shared" si="47"/>
        <v>420</v>
      </c>
      <c r="M342" s="18"/>
      <c r="N342" s="18">
        <f t="shared" si="44"/>
        <v>420</v>
      </c>
      <c r="O342" s="18"/>
      <c r="P342" s="18">
        <f t="shared" si="42"/>
        <v>420</v>
      </c>
      <c r="Q342" s="18">
        <v>-255</v>
      </c>
      <c r="R342" s="18">
        <f>P342+Q342</f>
        <v>165</v>
      </c>
      <c r="S342" s="55">
        <v>57.4</v>
      </c>
      <c r="T342" s="15">
        <f t="shared" si="45"/>
        <v>34.78787878787878</v>
      </c>
    </row>
    <row r="343" spans="1:20" s="5" customFormat="1" ht="12.75">
      <c r="A343" s="99" t="s">
        <v>662</v>
      </c>
      <c r="B343" s="17" t="s">
        <v>136</v>
      </c>
      <c r="C343" s="17" t="s">
        <v>141</v>
      </c>
      <c r="D343" s="20"/>
      <c r="E343" s="17" t="s">
        <v>268</v>
      </c>
      <c r="F343" s="17"/>
      <c r="G343" s="101" t="s">
        <v>734</v>
      </c>
      <c r="H343" s="18">
        <f>H344</f>
        <v>3351</v>
      </c>
      <c r="I343" s="18"/>
      <c r="J343" s="97">
        <f t="shared" si="46"/>
        <v>3351</v>
      </c>
      <c r="K343" s="56"/>
      <c r="L343" s="18">
        <f t="shared" si="47"/>
        <v>3351</v>
      </c>
      <c r="M343" s="18">
        <f>M344+M345</f>
        <v>0</v>
      </c>
      <c r="N343" s="18">
        <f>N344+N345</f>
        <v>3351</v>
      </c>
      <c r="O343" s="18"/>
      <c r="P343" s="18">
        <f t="shared" si="42"/>
        <v>3351</v>
      </c>
      <c r="Q343" s="18">
        <f>Q344+Q345</f>
        <v>-1078.2</v>
      </c>
      <c r="R343" s="18">
        <f>R344+R345</f>
        <v>2272.7999999999997</v>
      </c>
      <c r="S343" s="18">
        <f>S344+S345</f>
        <v>1853.3</v>
      </c>
      <c r="T343" s="15">
        <f t="shared" si="45"/>
        <v>81.54259063709962</v>
      </c>
    </row>
    <row r="344" spans="1:20" s="5" customFormat="1" ht="25.5">
      <c r="A344" s="99" t="s">
        <v>663</v>
      </c>
      <c r="B344" s="17" t="s">
        <v>136</v>
      </c>
      <c r="C344" s="17" t="s">
        <v>141</v>
      </c>
      <c r="D344" s="20"/>
      <c r="E344" s="17" t="s">
        <v>268</v>
      </c>
      <c r="F344" s="17" t="s">
        <v>226</v>
      </c>
      <c r="G344" s="78" t="s">
        <v>237</v>
      </c>
      <c r="H344" s="18">
        <v>3351</v>
      </c>
      <c r="I344" s="18"/>
      <c r="J344" s="97">
        <f t="shared" si="46"/>
        <v>3351</v>
      </c>
      <c r="K344" s="56"/>
      <c r="L344" s="18">
        <f t="shared" si="47"/>
        <v>3351</v>
      </c>
      <c r="M344" s="18">
        <v>-140</v>
      </c>
      <c r="N344" s="18">
        <f>L344+M344</f>
        <v>3211</v>
      </c>
      <c r="O344" s="18"/>
      <c r="P344" s="18">
        <f t="shared" si="42"/>
        <v>3211</v>
      </c>
      <c r="Q344" s="18">
        <v>-940.8</v>
      </c>
      <c r="R344" s="18">
        <f>P344+Q344</f>
        <v>2270.2</v>
      </c>
      <c r="S344" s="55">
        <v>1850.7</v>
      </c>
      <c r="T344" s="15">
        <f t="shared" si="45"/>
        <v>81.52145185446217</v>
      </c>
    </row>
    <row r="345" spans="1:20" s="5" customFormat="1" ht="51">
      <c r="A345" s="99" t="s">
        <v>664</v>
      </c>
      <c r="B345" s="17" t="s">
        <v>136</v>
      </c>
      <c r="C345" s="17" t="s">
        <v>141</v>
      </c>
      <c r="D345" s="20"/>
      <c r="E345" s="17" t="s">
        <v>268</v>
      </c>
      <c r="F345" s="17" t="s">
        <v>269</v>
      </c>
      <c r="G345" s="88" t="s">
        <v>270</v>
      </c>
      <c r="H345" s="18"/>
      <c r="I345" s="18"/>
      <c r="J345" s="51"/>
      <c r="K345" s="55"/>
      <c r="L345" s="15"/>
      <c r="M345" s="15">
        <v>140</v>
      </c>
      <c r="N345" s="15">
        <f>M345</f>
        <v>140</v>
      </c>
      <c r="O345" s="15"/>
      <c r="P345" s="15">
        <f t="shared" si="42"/>
        <v>140</v>
      </c>
      <c r="Q345" s="15">
        <v>-137.4</v>
      </c>
      <c r="R345" s="15">
        <f>P345+Q345</f>
        <v>2.5999999999999943</v>
      </c>
      <c r="S345" s="55">
        <v>2.6</v>
      </c>
      <c r="T345" s="15">
        <f t="shared" si="45"/>
        <v>100.00000000000023</v>
      </c>
    </row>
    <row r="346" spans="1:20" s="5" customFormat="1" ht="12.75">
      <c r="A346" s="99" t="s">
        <v>665</v>
      </c>
      <c r="B346" s="17" t="s">
        <v>136</v>
      </c>
      <c r="C346" s="17" t="s">
        <v>141</v>
      </c>
      <c r="D346" s="20"/>
      <c r="E346" s="17" t="s">
        <v>781</v>
      </c>
      <c r="F346" s="17"/>
      <c r="G346" s="78" t="s">
        <v>784</v>
      </c>
      <c r="H346" s="18"/>
      <c r="I346" s="18"/>
      <c r="J346" s="97"/>
      <c r="K346" s="56">
        <f>K347+K350</f>
        <v>2467.3</v>
      </c>
      <c r="L346" s="18">
        <f>J346+K346</f>
        <v>2467.3</v>
      </c>
      <c r="M346" s="18">
        <f>M347+M350</f>
        <v>-191.1</v>
      </c>
      <c r="N346" s="18">
        <f>L346+M346</f>
        <v>2276.2000000000003</v>
      </c>
      <c r="O346" s="18"/>
      <c r="P346" s="18">
        <f t="shared" si="42"/>
        <v>2276.2000000000003</v>
      </c>
      <c r="Q346" s="18">
        <f>Q347+Q348+Q350</f>
        <v>-403</v>
      </c>
      <c r="R346" s="18">
        <f>R347</f>
        <v>1086.7</v>
      </c>
      <c r="S346" s="18">
        <f>S347</f>
        <v>959</v>
      </c>
      <c r="T346" s="15">
        <f t="shared" si="45"/>
        <v>88.24882672310666</v>
      </c>
    </row>
    <row r="347" spans="1:20" s="5" customFormat="1" ht="25.5">
      <c r="A347" s="99" t="s">
        <v>666</v>
      </c>
      <c r="B347" s="17" t="s">
        <v>136</v>
      </c>
      <c r="C347" s="17" t="s">
        <v>141</v>
      </c>
      <c r="D347" s="20"/>
      <c r="E347" s="17" t="s">
        <v>781</v>
      </c>
      <c r="F347" s="17" t="s">
        <v>226</v>
      </c>
      <c r="G347" s="78" t="s">
        <v>237</v>
      </c>
      <c r="H347" s="18"/>
      <c r="I347" s="18"/>
      <c r="J347" s="97"/>
      <c r="K347" s="56">
        <v>1280.8</v>
      </c>
      <c r="L347" s="18">
        <f>J347+K347</f>
        <v>1280.8</v>
      </c>
      <c r="M347" s="18">
        <v>-191.1</v>
      </c>
      <c r="N347" s="18">
        <f>L347+M347</f>
        <v>1089.7</v>
      </c>
      <c r="O347" s="18"/>
      <c r="P347" s="18">
        <f t="shared" si="42"/>
        <v>1089.7</v>
      </c>
      <c r="Q347" s="18">
        <v>-3</v>
      </c>
      <c r="R347" s="18">
        <f>P347+Q347</f>
        <v>1086.7</v>
      </c>
      <c r="S347" s="56">
        <v>959</v>
      </c>
      <c r="T347" s="15">
        <f t="shared" si="45"/>
        <v>88.24882672310666</v>
      </c>
    </row>
    <row r="348" spans="1:20" s="5" customFormat="1" ht="25.5">
      <c r="A348" s="99" t="s">
        <v>667</v>
      </c>
      <c r="B348" s="17" t="s">
        <v>136</v>
      </c>
      <c r="C348" s="17" t="s">
        <v>141</v>
      </c>
      <c r="D348" s="20"/>
      <c r="E348" s="17" t="s">
        <v>781</v>
      </c>
      <c r="F348" s="17"/>
      <c r="G348" s="78" t="s">
        <v>853</v>
      </c>
      <c r="H348" s="18"/>
      <c r="I348" s="18"/>
      <c r="J348" s="51"/>
      <c r="K348" s="55"/>
      <c r="L348" s="15"/>
      <c r="M348" s="15">
        <f>M349</f>
        <v>129.1</v>
      </c>
      <c r="N348" s="15">
        <f>N349</f>
        <v>129.1</v>
      </c>
      <c r="O348" s="15"/>
      <c r="P348" s="15">
        <f t="shared" si="42"/>
        <v>129.1</v>
      </c>
      <c r="Q348" s="15"/>
      <c r="R348" s="15">
        <f>R349+R350</f>
        <v>915.6</v>
      </c>
      <c r="S348" s="15">
        <f>S349+S350</f>
        <v>663.5</v>
      </c>
      <c r="T348" s="15">
        <f t="shared" si="45"/>
        <v>72.46614242027086</v>
      </c>
    </row>
    <row r="349" spans="1:20" s="5" customFormat="1" ht="25.5">
      <c r="A349" s="99" t="s">
        <v>668</v>
      </c>
      <c r="B349" s="17" t="s">
        <v>136</v>
      </c>
      <c r="C349" s="17" t="s">
        <v>141</v>
      </c>
      <c r="D349" s="20"/>
      <c r="E349" s="17" t="s">
        <v>781</v>
      </c>
      <c r="F349" s="17" t="s">
        <v>226</v>
      </c>
      <c r="G349" s="78" t="s">
        <v>237</v>
      </c>
      <c r="H349" s="18"/>
      <c r="I349" s="18"/>
      <c r="J349" s="51"/>
      <c r="K349" s="55"/>
      <c r="L349" s="15"/>
      <c r="M349" s="15">
        <v>129.1</v>
      </c>
      <c r="N349" s="15">
        <f>L349+M349</f>
        <v>129.1</v>
      </c>
      <c r="O349" s="15"/>
      <c r="P349" s="15">
        <f t="shared" si="42"/>
        <v>129.1</v>
      </c>
      <c r="Q349" s="15"/>
      <c r="R349" s="15">
        <f>P349+Q349</f>
        <v>129.1</v>
      </c>
      <c r="S349" s="56">
        <v>127.6</v>
      </c>
      <c r="T349" s="15">
        <f t="shared" si="45"/>
        <v>98.83810999225406</v>
      </c>
    </row>
    <row r="350" spans="1:20" s="5" customFormat="1" ht="51">
      <c r="A350" s="99" t="s">
        <v>669</v>
      </c>
      <c r="B350" s="17" t="s">
        <v>136</v>
      </c>
      <c r="C350" s="17" t="s">
        <v>141</v>
      </c>
      <c r="D350" s="20"/>
      <c r="E350" s="17" t="s">
        <v>781</v>
      </c>
      <c r="F350" s="17" t="s">
        <v>269</v>
      </c>
      <c r="G350" s="88" t="s">
        <v>270</v>
      </c>
      <c r="H350" s="18"/>
      <c r="I350" s="18"/>
      <c r="J350" s="51"/>
      <c r="K350" s="55">
        <v>1186.5</v>
      </c>
      <c r="L350" s="15">
        <f>K350</f>
        <v>1186.5</v>
      </c>
      <c r="M350" s="15"/>
      <c r="N350" s="15">
        <f>L350+M350</f>
        <v>1186.5</v>
      </c>
      <c r="O350" s="15"/>
      <c r="P350" s="15">
        <f t="shared" si="42"/>
        <v>1186.5</v>
      </c>
      <c r="Q350" s="15">
        <v>-400</v>
      </c>
      <c r="R350" s="15">
        <f>P350+Q350</f>
        <v>786.5</v>
      </c>
      <c r="S350" s="55">
        <v>535.9</v>
      </c>
      <c r="T350" s="15">
        <f t="shared" si="45"/>
        <v>68.13731722822631</v>
      </c>
    </row>
    <row r="351" spans="1:21" s="5" customFormat="1" ht="93.75" customHeight="1">
      <c r="A351" s="99" t="s">
        <v>670</v>
      </c>
      <c r="B351" s="17" t="s">
        <v>136</v>
      </c>
      <c r="C351" s="17" t="s">
        <v>141</v>
      </c>
      <c r="D351" s="17"/>
      <c r="E351" s="17" t="s">
        <v>214</v>
      </c>
      <c r="F351" s="17"/>
      <c r="G351" s="79" t="s">
        <v>357</v>
      </c>
      <c r="H351" s="18">
        <f>H352+H353+H354</f>
        <v>117086</v>
      </c>
      <c r="I351" s="18"/>
      <c r="J351" s="97">
        <f>SUM(H351+I351)</f>
        <v>117086</v>
      </c>
      <c r="K351" s="18">
        <f>K352+K353+K354</f>
        <v>0</v>
      </c>
      <c r="L351" s="18">
        <f>J351+K351</f>
        <v>117086</v>
      </c>
      <c r="M351" s="18"/>
      <c r="N351" s="18">
        <f t="shared" si="44"/>
        <v>117086</v>
      </c>
      <c r="O351" s="18">
        <f>O352+O353+O354</f>
        <v>-3736</v>
      </c>
      <c r="P351" s="18">
        <f t="shared" si="42"/>
        <v>113350</v>
      </c>
      <c r="Q351" s="18">
        <f>Q352+Q353+Q354</f>
        <v>-1321.9999999999998</v>
      </c>
      <c r="R351" s="18">
        <f>R355+R358</f>
        <v>112028</v>
      </c>
      <c r="S351" s="18">
        <f>S352+S353+S354</f>
        <v>112028</v>
      </c>
      <c r="T351" s="15">
        <f t="shared" si="45"/>
        <v>100</v>
      </c>
      <c r="U351" s="104"/>
    </row>
    <row r="352" spans="1:20" s="5" customFormat="1" ht="12.75">
      <c r="A352" s="99" t="s">
        <v>671</v>
      </c>
      <c r="B352" s="17" t="s">
        <v>136</v>
      </c>
      <c r="C352" s="17" t="s">
        <v>141</v>
      </c>
      <c r="D352" s="20"/>
      <c r="E352" s="17" t="s">
        <v>214</v>
      </c>
      <c r="F352" s="17" t="s">
        <v>193</v>
      </c>
      <c r="G352" s="79" t="s">
        <v>235</v>
      </c>
      <c r="H352" s="18">
        <v>36401</v>
      </c>
      <c r="I352" s="18"/>
      <c r="J352" s="97">
        <f>SUM(H352+I352)</f>
        <v>36401</v>
      </c>
      <c r="K352" s="18">
        <v>34495.1</v>
      </c>
      <c r="L352" s="18">
        <f>J352+K352</f>
        <v>70896.1</v>
      </c>
      <c r="M352" s="18"/>
      <c r="N352" s="18">
        <f t="shared" si="44"/>
        <v>70896.1</v>
      </c>
      <c r="O352" s="18">
        <f>O356</f>
        <v>-3736</v>
      </c>
      <c r="P352" s="18">
        <f t="shared" si="42"/>
        <v>67160.1</v>
      </c>
      <c r="Q352" s="18">
        <f>Q356</f>
        <v>1678</v>
      </c>
      <c r="R352" s="18">
        <f>R356</f>
        <v>68838.1</v>
      </c>
      <c r="S352" s="55">
        <f>S356</f>
        <v>68838.1</v>
      </c>
      <c r="T352" s="15">
        <f t="shared" si="45"/>
        <v>100</v>
      </c>
    </row>
    <row r="353" spans="1:20" s="5" customFormat="1" ht="25.5">
      <c r="A353" s="99" t="s">
        <v>672</v>
      </c>
      <c r="B353" s="17" t="s">
        <v>136</v>
      </c>
      <c r="C353" s="17" t="s">
        <v>141</v>
      </c>
      <c r="D353" s="20"/>
      <c r="E353" s="17" t="s">
        <v>214</v>
      </c>
      <c r="F353" s="17" t="s">
        <v>226</v>
      </c>
      <c r="G353" s="78" t="s">
        <v>237</v>
      </c>
      <c r="H353" s="18">
        <v>2993</v>
      </c>
      <c r="I353" s="18"/>
      <c r="J353" s="51">
        <f>SUM(H353+I353)</f>
        <v>2993</v>
      </c>
      <c r="K353" s="15">
        <v>-71.9</v>
      </c>
      <c r="L353" s="15">
        <f>J353+K353</f>
        <v>2921.1</v>
      </c>
      <c r="M353" s="15"/>
      <c r="N353" s="15">
        <f t="shared" si="44"/>
        <v>2921.1</v>
      </c>
      <c r="O353" s="72"/>
      <c r="P353" s="15">
        <f t="shared" si="42"/>
        <v>2921.1</v>
      </c>
      <c r="Q353" s="15">
        <f>Q359</f>
        <v>35.2</v>
      </c>
      <c r="R353" s="15">
        <f>R359</f>
        <v>2956.3</v>
      </c>
      <c r="S353" s="55">
        <f>S359</f>
        <v>2956.3</v>
      </c>
      <c r="T353" s="15">
        <f t="shared" si="45"/>
        <v>100</v>
      </c>
    </row>
    <row r="354" spans="1:20" s="5" customFormat="1" ht="51">
      <c r="A354" s="99" t="s">
        <v>673</v>
      </c>
      <c r="B354" s="17" t="s">
        <v>136</v>
      </c>
      <c r="C354" s="17" t="s">
        <v>141</v>
      </c>
      <c r="D354" s="20"/>
      <c r="E354" s="17" t="s">
        <v>214</v>
      </c>
      <c r="F354" s="17" t="s">
        <v>269</v>
      </c>
      <c r="G354" s="88" t="s">
        <v>270</v>
      </c>
      <c r="H354" s="18">
        <v>77692</v>
      </c>
      <c r="I354" s="18"/>
      <c r="J354" s="51">
        <f>SUM(H354+I354)</f>
        <v>77692</v>
      </c>
      <c r="K354" s="15">
        <v>-34423.2</v>
      </c>
      <c r="L354" s="15">
        <f>J354+K354</f>
        <v>43268.8</v>
      </c>
      <c r="M354" s="15"/>
      <c r="N354" s="15">
        <f t="shared" si="44"/>
        <v>43268.8</v>
      </c>
      <c r="O354" s="15">
        <v>0</v>
      </c>
      <c r="P354" s="15">
        <f t="shared" si="42"/>
        <v>43268.8</v>
      </c>
      <c r="Q354" s="15">
        <f>Q357+Q360</f>
        <v>-3035.2</v>
      </c>
      <c r="R354" s="15">
        <f>R357+R360</f>
        <v>40233.6</v>
      </c>
      <c r="S354" s="15">
        <f>S357+S360</f>
        <v>40233.6</v>
      </c>
      <c r="T354" s="15">
        <f t="shared" si="45"/>
        <v>100</v>
      </c>
    </row>
    <row r="355" spans="1:20" s="5" customFormat="1" ht="102">
      <c r="A355" s="99" t="s">
        <v>674</v>
      </c>
      <c r="B355" s="17" t="s">
        <v>136</v>
      </c>
      <c r="C355" s="17" t="s">
        <v>141</v>
      </c>
      <c r="D355" s="20"/>
      <c r="E355" s="17" t="s">
        <v>752</v>
      </c>
      <c r="F355" s="17"/>
      <c r="G355" s="79" t="s">
        <v>754</v>
      </c>
      <c r="H355" s="18"/>
      <c r="I355" s="18"/>
      <c r="J355" s="97"/>
      <c r="K355" s="18">
        <f>K356</f>
        <v>0</v>
      </c>
      <c r="L355" s="18">
        <f>L356+L357</f>
        <v>112430</v>
      </c>
      <c r="M355" s="18"/>
      <c r="N355" s="18">
        <f t="shared" si="44"/>
        <v>112430</v>
      </c>
      <c r="O355" s="18">
        <f>O356</f>
        <v>-3736</v>
      </c>
      <c r="P355" s="18">
        <f t="shared" si="42"/>
        <v>108694</v>
      </c>
      <c r="Q355" s="18">
        <f>Q356+Q357</f>
        <v>-1322</v>
      </c>
      <c r="R355" s="18">
        <f>R356+R357</f>
        <v>107372</v>
      </c>
      <c r="S355" s="18">
        <f>S356+S357</f>
        <v>107372</v>
      </c>
      <c r="T355" s="15">
        <f t="shared" si="45"/>
        <v>100</v>
      </c>
    </row>
    <row r="356" spans="1:20" s="5" customFormat="1" ht="12.75">
      <c r="A356" s="99" t="s">
        <v>675</v>
      </c>
      <c r="B356" s="17" t="s">
        <v>136</v>
      </c>
      <c r="C356" s="17" t="s">
        <v>141</v>
      </c>
      <c r="D356" s="20"/>
      <c r="E356" s="17" t="s">
        <v>752</v>
      </c>
      <c r="F356" s="17" t="s">
        <v>193</v>
      </c>
      <c r="G356" s="79" t="s">
        <v>235</v>
      </c>
      <c r="H356" s="18"/>
      <c r="I356" s="18"/>
      <c r="J356" s="97"/>
      <c r="K356" s="18"/>
      <c r="L356" s="18">
        <v>70896.1</v>
      </c>
      <c r="M356" s="18"/>
      <c r="N356" s="18">
        <f t="shared" si="44"/>
        <v>70896.1</v>
      </c>
      <c r="O356" s="18">
        <v>-3736</v>
      </c>
      <c r="P356" s="18">
        <f t="shared" si="42"/>
        <v>67160.1</v>
      </c>
      <c r="Q356" s="18">
        <v>1678</v>
      </c>
      <c r="R356" s="18">
        <f>P356+Q356</f>
        <v>68838.1</v>
      </c>
      <c r="S356" s="55">
        <v>68838.1</v>
      </c>
      <c r="T356" s="15">
        <f t="shared" si="45"/>
        <v>100</v>
      </c>
    </row>
    <row r="357" spans="1:20" s="5" customFormat="1" ht="51">
      <c r="A357" s="99" t="s">
        <v>676</v>
      </c>
      <c r="B357" s="17" t="s">
        <v>136</v>
      </c>
      <c r="C357" s="17" t="s">
        <v>141</v>
      </c>
      <c r="D357" s="20"/>
      <c r="E357" s="17" t="s">
        <v>752</v>
      </c>
      <c r="F357" s="17" t="s">
        <v>269</v>
      </c>
      <c r="G357" s="88" t="s">
        <v>270</v>
      </c>
      <c r="H357" s="18"/>
      <c r="I357" s="18"/>
      <c r="J357" s="97"/>
      <c r="K357" s="56"/>
      <c r="L357" s="18">
        <v>41533.9</v>
      </c>
      <c r="M357" s="18"/>
      <c r="N357" s="18">
        <f t="shared" si="44"/>
        <v>41533.9</v>
      </c>
      <c r="O357" s="100"/>
      <c r="P357" s="18">
        <f t="shared" si="42"/>
        <v>41533.9</v>
      </c>
      <c r="Q357" s="18">
        <v>-3000</v>
      </c>
      <c r="R357" s="18">
        <f>P357+Q357</f>
        <v>38533.9</v>
      </c>
      <c r="S357" s="55">
        <v>38533.9</v>
      </c>
      <c r="T357" s="15">
        <f t="shared" si="45"/>
        <v>100</v>
      </c>
    </row>
    <row r="358" spans="1:20" s="5" customFormat="1" ht="102">
      <c r="A358" s="99" t="s">
        <v>677</v>
      </c>
      <c r="B358" s="17" t="s">
        <v>136</v>
      </c>
      <c r="C358" s="17" t="s">
        <v>141</v>
      </c>
      <c r="D358" s="20"/>
      <c r="E358" s="17" t="s">
        <v>756</v>
      </c>
      <c r="F358" s="17"/>
      <c r="G358" s="76" t="s">
        <v>755</v>
      </c>
      <c r="H358" s="18"/>
      <c r="I358" s="18"/>
      <c r="J358" s="51"/>
      <c r="K358" s="15">
        <f>K359+K360</f>
        <v>0</v>
      </c>
      <c r="L358" s="15">
        <f>L359+L360</f>
        <v>4656</v>
      </c>
      <c r="M358" s="15"/>
      <c r="N358" s="15">
        <f t="shared" si="44"/>
        <v>4656</v>
      </c>
      <c r="O358" s="15"/>
      <c r="P358" s="15">
        <f t="shared" si="42"/>
        <v>4656</v>
      </c>
      <c r="Q358" s="15">
        <f>Q359+Q360</f>
        <v>0</v>
      </c>
      <c r="R358" s="15">
        <f>R359+R360</f>
        <v>4656</v>
      </c>
      <c r="S358" s="15">
        <f>S359+S360</f>
        <v>4656</v>
      </c>
      <c r="T358" s="15">
        <f t="shared" si="45"/>
        <v>100</v>
      </c>
    </row>
    <row r="359" spans="1:20" s="5" customFormat="1" ht="25.5">
      <c r="A359" s="99" t="s">
        <v>678</v>
      </c>
      <c r="B359" s="17" t="s">
        <v>136</v>
      </c>
      <c r="C359" s="17" t="s">
        <v>141</v>
      </c>
      <c r="D359" s="20"/>
      <c r="E359" s="17" t="s">
        <v>756</v>
      </c>
      <c r="F359" s="17" t="s">
        <v>226</v>
      </c>
      <c r="G359" s="78" t="s">
        <v>237</v>
      </c>
      <c r="H359" s="18"/>
      <c r="I359" s="18"/>
      <c r="J359" s="51"/>
      <c r="K359" s="15"/>
      <c r="L359" s="15">
        <v>2921.1</v>
      </c>
      <c r="M359" s="15"/>
      <c r="N359" s="15">
        <f t="shared" si="44"/>
        <v>2921.1</v>
      </c>
      <c r="O359" s="55"/>
      <c r="P359" s="15">
        <f t="shared" si="42"/>
        <v>2921.1</v>
      </c>
      <c r="Q359" s="15">
        <v>35.2</v>
      </c>
      <c r="R359" s="15">
        <v>2956.3</v>
      </c>
      <c r="S359" s="55">
        <v>2956.3</v>
      </c>
      <c r="T359" s="15">
        <f t="shared" si="45"/>
        <v>100</v>
      </c>
    </row>
    <row r="360" spans="1:20" s="5" customFormat="1" ht="51">
      <c r="A360" s="99" t="s">
        <v>679</v>
      </c>
      <c r="B360" s="17" t="s">
        <v>136</v>
      </c>
      <c r="C360" s="17" t="s">
        <v>141</v>
      </c>
      <c r="D360" s="20"/>
      <c r="E360" s="17" t="s">
        <v>756</v>
      </c>
      <c r="F360" s="17" t="s">
        <v>269</v>
      </c>
      <c r="G360" s="88" t="s">
        <v>270</v>
      </c>
      <c r="H360" s="18"/>
      <c r="I360" s="18"/>
      <c r="J360" s="51"/>
      <c r="K360" s="15"/>
      <c r="L360" s="15">
        <v>1734.9</v>
      </c>
      <c r="M360" s="15"/>
      <c r="N360" s="15">
        <f t="shared" si="44"/>
        <v>1734.9</v>
      </c>
      <c r="O360" s="55"/>
      <c r="P360" s="15">
        <f t="shared" si="42"/>
        <v>1734.9</v>
      </c>
      <c r="Q360" s="15">
        <v>-35.2</v>
      </c>
      <c r="R360" s="15">
        <f>P360+Q360</f>
        <v>1699.7</v>
      </c>
      <c r="S360" s="55">
        <v>1699.7</v>
      </c>
      <c r="T360" s="15">
        <f t="shared" si="45"/>
        <v>100</v>
      </c>
    </row>
    <row r="361" spans="1:20" s="5" customFormat="1" ht="25.5">
      <c r="A361" s="99" t="s">
        <v>680</v>
      </c>
      <c r="B361" s="17" t="s">
        <v>136</v>
      </c>
      <c r="C361" s="17" t="s">
        <v>141</v>
      </c>
      <c r="D361" s="20"/>
      <c r="E361" s="17" t="s">
        <v>216</v>
      </c>
      <c r="F361" s="17"/>
      <c r="G361" s="101" t="s">
        <v>59</v>
      </c>
      <c r="H361" s="18">
        <f>H362</f>
        <v>11617</v>
      </c>
      <c r="I361" s="18"/>
      <c r="J361" s="97">
        <f>SUM(H361+I361)</f>
        <v>11617</v>
      </c>
      <c r="K361" s="18">
        <f>K362+K363</f>
        <v>-256</v>
      </c>
      <c r="L361" s="18">
        <f>J361+K361</f>
        <v>11361</v>
      </c>
      <c r="M361" s="18"/>
      <c r="N361" s="18">
        <f t="shared" si="44"/>
        <v>11361</v>
      </c>
      <c r="O361" s="18">
        <f>O362+O363</f>
        <v>-428</v>
      </c>
      <c r="P361" s="18">
        <f t="shared" si="42"/>
        <v>10933</v>
      </c>
      <c r="Q361" s="18">
        <f>Q362+Q363</f>
        <v>47</v>
      </c>
      <c r="R361" s="18">
        <f>R362+R363</f>
        <v>10980</v>
      </c>
      <c r="S361" s="18">
        <f>S362+S363</f>
        <v>10980</v>
      </c>
      <c r="T361" s="15">
        <f t="shared" si="45"/>
        <v>100</v>
      </c>
    </row>
    <row r="362" spans="1:20" s="5" customFormat="1" ht="25.5">
      <c r="A362" s="99" t="s">
        <v>681</v>
      </c>
      <c r="B362" s="17" t="s">
        <v>136</v>
      </c>
      <c r="C362" s="17" t="s">
        <v>141</v>
      </c>
      <c r="D362" s="20"/>
      <c r="E362" s="17" t="s">
        <v>216</v>
      </c>
      <c r="F362" s="17" t="s">
        <v>226</v>
      </c>
      <c r="G362" s="78" t="s">
        <v>237</v>
      </c>
      <c r="H362" s="18">
        <v>11617</v>
      </c>
      <c r="I362" s="18"/>
      <c r="J362" s="97">
        <f>SUM(H362+I362)</f>
        <v>11617</v>
      </c>
      <c r="K362" s="18">
        <v>-3656</v>
      </c>
      <c r="L362" s="18">
        <f>J362+K362</f>
        <v>7961</v>
      </c>
      <c r="M362" s="18"/>
      <c r="N362" s="18">
        <f t="shared" si="44"/>
        <v>7961</v>
      </c>
      <c r="O362" s="18">
        <v>-428</v>
      </c>
      <c r="P362" s="18">
        <f t="shared" si="42"/>
        <v>7533</v>
      </c>
      <c r="Q362" s="18">
        <v>47</v>
      </c>
      <c r="R362" s="18">
        <v>7173.4</v>
      </c>
      <c r="S362" s="55">
        <v>7173.4</v>
      </c>
      <c r="T362" s="15">
        <f t="shared" si="45"/>
        <v>100</v>
      </c>
    </row>
    <row r="363" spans="1:20" s="5" customFormat="1" ht="51">
      <c r="A363" s="99" t="s">
        <v>682</v>
      </c>
      <c r="B363" s="17" t="s">
        <v>136</v>
      </c>
      <c r="C363" s="17" t="s">
        <v>141</v>
      </c>
      <c r="D363" s="20"/>
      <c r="E363" s="17" t="s">
        <v>216</v>
      </c>
      <c r="F363" s="17" t="s">
        <v>269</v>
      </c>
      <c r="G363" s="88" t="s">
        <v>270</v>
      </c>
      <c r="H363" s="18"/>
      <c r="I363" s="18"/>
      <c r="J363" s="51"/>
      <c r="K363" s="15">
        <v>3400</v>
      </c>
      <c r="L363" s="15">
        <f>K363</f>
        <v>3400</v>
      </c>
      <c r="M363" s="15"/>
      <c r="N363" s="15">
        <f t="shared" si="44"/>
        <v>3400</v>
      </c>
      <c r="O363" s="15"/>
      <c r="P363" s="15">
        <f t="shared" si="42"/>
        <v>3400</v>
      </c>
      <c r="Q363" s="18"/>
      <c r="R363" s="15">
        <v>3806.6</v>
      </c>
      <c r="S363" s="55">
        <v>3806.6</v>
      </c>
      <c r="T363" s="15">
        <f t="shared" si="45"/>
        <v>100</v>
      </c>
    </row>
    <row r="364" spans="1:20" s="5" customFormat="1" ht="89.25" customHeight="1">
      <c r="A364" s="99" t="s">
        <v>683</v>
      </c>
      <c r="B364" s="17" t="s">
        <v>136</v>
      </c>
      <c r="C364" s="17" t="s">
        <v>141</v>
      </c>
      <c r="D364" s="20"/>
      <c r="E364" s="17" t="s">
        <v>849</v>
      </c>
      <c r="F364" s="17"/>
      <c r="G364" s="88" t="s">
        <v>850</v>
      </c>
      <c r="H364" s="18"/>
      <c r="I364" s="18"/>
      <c r="J364" s="51"/>
      <c r="K364" s="15"/>
      <c r="L364" s="15"/>
      <c r="M364" s="15" t="e">
        <f>#REF!</f>
        <v>#REF!</v>
      </c>
      <c r="N364" s="15" t="e">
        <f>#REF!</f>
        <v>#REF!</v>
      </c>
      <c r="O364" s="15"/>
      <c r="P364" s="15" t="e">
        <f aca="true" t="shared" si="48" ref="P364:P429">N364+O364</f>
        <v>#REF!</v>
      </c>
      <c r="Q364" s="15"/>
      <c r="R364" s="15">
        <f>R365</f>
        <v>10</v>
      </c>
      <c r="S364" s="15">
        <f>S365</f>
        <v>10</v>
      </c>
      <c r="T364" s="15">
        <f t="shared" si="45"/>
        <v>100</v>
      </c>
    </row>
    <row r="365" spans="1:20" s="5" customFormat="1" ht="51">
      <c r="A365" s="99" t="s">
        <v>684</v>
      </c>
      <c r="B365" s="17" t="s">
        <v>136</v>
      </c>
      <c r="C365" s="17" t="s">
        <v>141</v>
      </c>
      <c r="D365" s="20"/>
      <c r="E365" s="17" t="s">
        <v>849</v>
      </c>
      <c r="F365" s="17" t="s">
        <v>269</v>
      </c>
      <c r="G365" s="88" t="s">
        <v>270</v>
      </c>
      <c r="H365" s="18"/>
      <c r="I365" s="18"/>
      <c r="J365" s="51"/>
      <c r="K365" s="15"/>
      <c r="L365" s="15"/>
      <c r="M365" s="15"/>
      <c r="N365" s="15"/>
      <c r="O365" s="15">
        <v>10</v>
      </c>
      <c r="P365" s="15">
        <f>N365+O365</f>
        <v>10</v>
      </c>
      <c r="Q365" s="15"/>
      <c r="R365" s="15">
        <f>P365+Q365</f>
        <v>10</v>
      </c>
      <c r="S365" s="15">
        <v>10</v>
      </c>
      <c r="T365" s="15">
        <f t="shared" si="45"/>
        <v>100</v>
      </c>
    </row>
    <row r="366" spans="1:20" s="5" customFormat="1" ht="38.25">
      <c r="A366" s="99" t="s">
        <v>685</v>
      </c>
      <c r="B366" s="17" t="s">
        <v>136</v>
      </c>
      <c r="C366" s="17" t="s">
        <v>141</v>
      </c>
      <c r="D366" s="20"/>
      <c r="E366" s="17" t="s">
        <v>217</v>
      </c>
      <c r="F366" s="17"/>
      <c r="G366" s="78" t="s">
        <v>215</v>
      </c>
      <c r="H366" s="18">
        <f>H367</f>
        <v>8969</v>
      </c>
      <c r="I366" s="18"/>
      <c r="J366" s="51">
        <f>SUM(H366+I366)</f>
        <v>8969</v>
      </c>
      <c r="K366" s="55">
        <f>K367</f>
        <v>0</v>
      </c>
      <c r="L366" s="15">
        <f>J366+K366</f>
        <v>8969</v>
      </c>
      <c r="M366" s="15">
        <f>M367+M369</f>
        <v>62</v>
      </c>
      <c r="N366" s="15">
        <f t="shared" si="44"/>
        <v>9031</v>
      </c>
      <c r="O366" s="15">
        <f>O367</f>
        <v>-400</v>
      </c>
      <c r="P366" s="15">
        <f t="shared" si="48"/>
        <v>8631</v>
      </c>
      <c r="Q366" s="15">
        <f>Q367</f>
        <v>700</v>
      </c>
      <c r="R366" s="15">
        <f>R367+R369</f>
        <v>9331</v>
      </c>
      <c r="S366" s="15">
        <f>S367+S369</f>
        <v>8324</v>
      </c>
      <c r="T366" s="15">
        <f t="shared" si="45"/>
        <v>89.20801628978673</v>
      </c>
    </row>
    <row r="367" spans="1:20" s="5" customFormat="1" ht="38.25" customHeight="1">
      <c r="A367" s="99" t="s">
        <v>686</v>
      </c>
      <c r="B367" s="17" t="s">
        <v>136</v>
      </c>
      <c r="C367" s="17" t="s">
        <v>141</v>
      </c>
      <c r="D367" s="20"/>
      <c r="E367" s="17" t="s">
        <v>218</v>
      </c>
      <c r="F367" s="17"/>
      <c r="G367" s="91" t="s">
        <v>737</v>
      </c>
      <c r="H367" s="18">
        <f>H368</f>
        <v>8969</v>
      </c>
      <c r="I367" s="18"/>
      <c r="J367" s="51">
        <f>SUM(H367+I367)</f>
        <v>8969</v>
      </c>
      <c r="K367" s="55">
        <f>K368</f>
        <v>0</v>
      </c>
      <c r="L367" s="15">
        <f>J367+K367</f>
        <v>8969</v>
      </c>
      <c r="M367" s="15"/>
      <c r="N367" s="15">
        <f t="shared" si="44"/>
        <v>8969</v>
      </c>
      <c r="O367" s="15">
        <f>O368</f>
        <v>-400</v>
      </c>
      <c r="P367" s="15">
        <f t="shared" si="48"/>
        <v>8569</v>
      </c>
      <c r="Q367" s="15">
        <f>Q368</f>
        <v>700</v>
      </c>
      <c r="R367" s="15">
        <f>R368</f>
        <v>9269</v>
      </c>
      <c r="S367" s="105">
        <f>S368</f>
        <v>8282</v>
      </c>
      <c r="T367" s="15">
        <f t="shared" si="45"/>
        <v>89.35160211457547</v>
      </c>
    </row>
    <row r="368" spans="1:20" s="5" customFormat="1" ht="51">
      <c r="A368" s="99" t="s">
        <v>687</v>
      </c>
      <c r="B368" s="17" t="s">
        <v>136</v>
      </c>
      <c r="C368" s="17" t="s">
        <v>141</v>
      </c>
      <c r="D368" s="20"/>
      <c r="E368" s="17" t="s">
        <v>218</v>
      </c>
      <c r="F368" s="17" t="s">
        <v>269</v>
      </c>
      <c r="G368" s="88" t="s">
        <v>270</v>
      </c>
      <c r="H368" s="18">
        <v>8969</v>
      </c>
      <c r="I368" s="18"/>
      <c r="J368" s="51">
        <f>SUM(H368+I368)</f>
        <v>8969</v>
      </c>
      <c r="K368" s="55">
        <v>0</v>
      </c>
      <c r="L368" s="15">
        <f>J368+K368</f>
        <v>8969</v>
      </c>
      <c r="M368" s="15"/>
      <c r="N368" s="15">
        <f t="shared" si="44"/>
        <v>8969</v>
      </c>
      <c r="O368" s="15">
        <v>-400</v>
      </c>
      <c r="P368" s="15">
        <f t="shared" si="48"/>
        <v>8569</v>
      </c>
      <c r="Q368" s="15">
        <v>700</v>
      </c>
      <c r="R368" s="15">
        <f>P368+Q368</f>
        <v>9269</v>
      </c>
      <c r="S368" s="55">
        <v>8282</v>
      </c>
      <c r="T368" s="15">
        <f t="shared" si="45"/>
        <v>89.35160211457547</v>
      </c>
    </row>
    <row r="369" spans="1:20" s="5" customFormat="1" ht="12.75">
      <c r="A369" s="99" t="s">
        <v>688</v>
      </c>
      <c r="B369" s="17" t="s">
        <v>136</v>
      </c>
      <c r="C369" s="17" t="s">
        <v>141</v>
      </c>
      <c r="D369" s="20"/>
      <c r="E369" s="17" t="s">
        <v>847</v>
      </c>
      <c r="F369" s="17"/>
      <c r="G369" s="88" t="s">
        <v>848</v>
      </c>
      <c r="H369" s="18"/>
      <c r="I369" s="18"/>
      <c r="J369" s="51"/>
      <c r="K369" s="55"/>
      <c r="L369" s="15"/>
      <c r="M369" s="15">
        <f>M370</f>
        <v>62</v>
      </c>
      <c r="N369" s="15">
        <f>N370</f>
        <v>62</v>
      </c>
      <c r="O369" s="15"/>
      <c r="P369" s="15">
        <f t="shared" si="48"/>
        <v>62</v>
      </c>
      <c r="Q369" s="15"/>
      <c r="R369" s="15">
        <f>R370</f>
        <v>62</v>
      </c>
      <c r="S369" s="15">
        <f>S370</f>
        <v>42</v>
      </c>
      <c r="T369" s="15">
        <f t="shared" si="45"/>
        <v>67.74193548387096</v>
      </c>
    </row>
    <row r="370" spans="1:20" s="5" customFormat="1" ht="51">
      <c r="A370" s="99" t="s">
        <v>5</v>
      </c>
      <c r="B370" s="17" t="s">
        <v>136</v>
      </c>
      <c r="C370" s="17" t="s">
        <v>141</v>
      </c>
      <c r="D370" s="20"/>
      <c r="E370" s="17" t="s">
        <v>847</v>
      </c>
      <c r="F370" s="17" t="s">
        <v>269</v>
      </c>
      <c r="G370" s="88" t="s">
        <v>270</v>
      </c>
      <c r="H370" s="18"/>
      <c r="I370" s="18"/>
      <c r="J370" s="51"/>
      <c r="K370" s="55"/>
      <c r="L370" s="15"/>
      <c r="M370" s="15">
        <v>62</v>
      </c>
      <c r="N370" s="15">
        <f>L370+M370</f>
        <v>62</v>
      </c>
      <c r="O370" s="15"/>
      <c r="P370" s="15">
        <f t="shared" si="48"/>
        <v>62</v>
      </c>
      <c r="Q370" s="15"/>
      <c r="R370" s="15">
        <f>P370+Q370</f>
        <v>62</v>
      </c>
      <c r="S370" s="15">
        <v>42</v>
      </c>
      <c r="T370" s="15">
        <f t="shared" si="45"/>
        <v>67.74193548387096</v>
      </c>
    </row>
    <row r="371" spans="1:20" s="5" customFormat="1" ht="39" customHeight="1">
      <c r="A371" s="99" t="s">
        <v>689</v>
      </c>
      <c r="B371" s="17" t="s">
        <v>136</v>
      </c>
      <c r="C371" s="17" t="s">
        <v>141</v>
      </c>
      <c r="D371" s="20"/>
      <c r="E371" s="17" t="s">
        <v>219</v>
      </c>
      <c r="F371" s="17"/>
      <c r="G371" s="88" t="s">
        <v>312</v>
      </c>
      <c r="H371" s="18">
        <f>H372+H375</f>
        <v>11854</v>
      </c>
      <c r="I371" s="18"/>
      <c r="J371" s="51">
        <f>SUM(H371+I371)</f>
        <v>11854</v>
      </c>
      <c r="K371" s="18">
        <f>K372+K375+K378+K381</f>
        <v>-1925</v>
      </c>
      <c r="L371" s="15">
        <f>J371+K371</f>
        <v>9929</v>
      </c>
      <c r="M371" s="15">
        <f>M372+M375+M378</f>
        <v>0</v>
      </c>
      <c r="N371" s="15">
        <f t="shared" si="44"/>
        <v>9929</v>
      </c>
      <c r="O371" s="15">
        <f>O372+O375+O378+O381+O385</f>
        <v>857.7</v>
      </c>
      <c r="P371" s="15">
        <f t="shared" si="48"/>
        <v>10786.7</v>
      </c>
      <c r="Q371" s="15">
        <f>Q372+Q375+Q378+Q381+Q383+Q385</f>
        <v>1109.4</v>
      </c>
      <c r="R371" s="15">
        <f>R372+R375+R378+R381+R383+R385</f>
        <v>11896.1</v>
      </c>
      <c r="S371" s="15">
        <f>S372+S375+S378+S381+S383+S385</f>
        <v>9862.6</v>
      </c>
      <c r="T371" s="15">
        <f t="shared" si="45"/>
        <v>82.90616252385236</v>
      </c>
    </row>
    <row r="372" spans="1:20" s="5" customFormat="1" ht="66.75" customHeight="1">
      <c r="A372" s="99" t="s">
        <v>690</v>
      </c>
      <c r="B372" s="17" t="s">
        <v>136</v>
      </c>
      <c r="C372" s="17" t="s">
        <v>141</v>
      </c>
      <c r="D372" s="20"/>
      <c r="E372" s="17" t="s">
        <v>220</v>
      </c>
      <c r="F372" s="17"/>
      <c r="G372" s="89" t="s">
        <v>777</v>
      </c>
      <c r="H372" s="18">
        <f>H373+H374</f>
        <v>7552</v>
      </c>
      <c r="I372" s="18"/>
      <c r="J372" s="51">
        <f>SUM(H372+I372)</f>
        <v>7552</v>
      </c>
      <c r="K372" s="15">
        <f>K373+K374</f>
        <v>-4240</v>
      </c>
      <c r="L372" s="15">
        <f>J372+K372</f>
        <v>3312</v>
      </c>
      <c r="M372" s="15">
        <f>M373+M374</f>
        <v>0</v>
      </c>
      <c r="N372" s="15">
        <f t="shared" si="44"/>
        <v>3312</v>
      </c>
      <c r="O372" s="15">
        <f>O373+O374</f>
        <v>0</v>
      </c>
      <c r="P372" s="15">
        <f t="shared" si="48"/>
        <v>3312</v>
      </c>
      <c r="Q372" s="15">
        <f>Q373+Q374</f>
        <v>0</v>
      </c>
      <c r="R372" s="15">
        <f>R373+R374</f>
        <v>3312</v>
      </c>
      <c r="S372" s="15">
        <f>S373+S374</f>
        <v>3312</v>
      </c>
      <c r="T372" s="15">
        <f t="shared" si="45"/>
        <v>100</v>
      </c>
    </row>
    <row r="373" spans="1:20" s="5" customFormat="1" ht="26.25" customHeight="1">
      <c r="A373" s="99" t="s">
        <v>691</v>
      </c>
      <c r="B373" s="17" t="s">
        <v>136</v>
      </c>
      <c r="C373" s="17" t="s">
        <v>141</v>
      </c>
      <c r="D373" s="20"/>
      <c r="E373" s="17" t="s">
        <v>220</v>
      </c>
      <c r="F373" s="17" t="s">
        <v>226</v>
      </c>
      <c r="G373" s="78" t="s">
        <v>237</v>
      </c>
      <c r="H373" s="18">
        <v>3312</v>
      </c>
      <c r="I373" s="18"/>
      <c r="J373" s="51">
        <f>SUM(H373+I373)</f>
        <v>3312</v>
      </c>
      <c r="K373" s="15">
        <v>-421</v>
      </c>
      <c r="L373" s="15">
        <f aca="true" t="shared" si="49" ref="L373:L461">J373+K373</f>
        <v>2891</v>
      </c>
      <c r="M373" s="15">
        <v>-279</v>
      </c>
      <c r="N373" s="15">
        <f t="shared" si="44"/>
        <v>2612</v>
      </c>
      <c r="O373" s="15">
        <v>443.2</v>
      </c>
      <c r="P373" s="15">
        <f t="shared" si="48"/>
        <v>3055.2</v>
      </c>
      <c r="Q373" s="15"/>
      <c r="R373" s="15">
        <f>P373+Q373</f>
        <v>3055.2</v>
      </c>
      <c r="S373" s="55">
        <v>3055.2</v>
      </c>
      <c r="T373" s="15">
        <f t="shared" si="45"/>
        <v>100</v>
      </c>
    </row>
    <row r="374" spans="1:20" s="5" customFormat="1" ht="17.25" customHeight="1">
      <c r="A374" s="99" t="s">
        <v>692</v>
      </c>
      <c r="B374" s="17" t="s">
        <v>136</v>
      </c>
      <c r="C374" s="17" t="s">
        <v>141</v>
      </c>
      <c r="D374" s="20"/>
      <c r="E374" s="17" t="s">
        <v>220</v>
      </c>
      <c r="F374" s="17" t="s">
        <v>271</v>
      </c>
      <c r="G374" s="92" t="s">
        <v>272</v>
      </c>
      <c r="H374" s="18">
        <v>4240</v>
      </c>
      <c r="I374" s="18"/>
      <c r="J374" s="51">
        <f aca="true" t="shared" si="50" ref="J374:J462">SUM(H374+I374)</f>
        <v>4240</v>
      </c>
      <c r="K374" s="15">
        <v>-3819</v>
      </c>
      <c r="L374" s="15">
        <f>J374+K374</f>
        <v>421</v>
      </c>
      <c r="M374" s="15">
        <v>279</v>
      </c>
      <c r="N374" s="15">
        <f t="shared" si="44"/>
        <v>700</v>
      </c>
      <c r="O374" s="15">
        <v>-443.2</v>
      </c>
      <c r="P374" s="15">
        <f t="shared" si="48"/>
        <v>256.8</v>
      </c>
      <c r="Q374" s="15"/>
      <c r="R374" s="15">
        <f>P374+Q374</f>
        <v>256.8</v>
      </c>
      <c r="S374" s="55">
        <v>256.8</v>
      </c>
      <c r="T374" s="15">
        <f t="shared" si="45"/>
        <v>100</v>
      </c>
    </row>
    <row r="375" spans="1:20" s="5" customFormat="1" ht="51" customHeight="1">
      <c r="A375" s="99" t="s">
        <v>693</v>
      </c>
      <c r="B375" s="17" t="s">
        <v>136</v>
      </c>
      <c r="C375" s="17" t="s">
        <v>141</v>
      </c>
      <c r="D375" s="20"/>
      <c r="E375" s="17" t="s">
        <v>221</v>
      </c>
      <c r="F375" s="17"/>
      <c r="G375" s="92" t="s">
        <v>739</v>
      </c>
      <c r="H375" s="18">
        <f>H376</f>
        <v>4302</v>
      </c>
      <c r="I375" s="18"/>
      <c r="J375" s="51">
        <f t="shared" si="50"/>
        <v>4302</v>
      </c>
      <c r="K375" s="15">
        <f>K376+K377</f>
        <v>0</v>
      </c>
      <c r="L375" s="15">
        <f t="shared" si="49"/>
        <v>4302</v>
      </c>
      <c r="M375" s="15"/>
      <c r="N375" s="15">
        <f t="shared" si="44"/>
        <v>4302</v>
      </c>
      <c r="O375" s="15"/>
      <c r="P375" s="15">
        <f t="shared" si="48"/>
        <v>4302</v>
      </c>
      <c r="Q375" s="15">
        <f>Q376+Q377</f>
        <v>-300</v>
      </c>
      <c r="R375" s="15">
        <f>R376+R377</f>
        <v>4002</v>
      </c>
      <c r="S375" s="15">
        <f>S376+S377</f>
        <v>1968.5</v>
      </c>
      <c r="T375" s="15">
        <f t="shared" si="45"/>
        <v>49.18790604697651</v>
      </c>
    </row>
    <row r="376" spans="1:20" s="5" customFormat="1" ht="26.25" customHeight="1">
      <c r="A376" s="99" t="s">
        <v>33</v>
      </c>
      <c r="B376" s="17" t="s">
        <v>136</v>
      </c>
      <c r="C376" s="17" t="s">
        <v>141</v>
      </c>
      <c r="D376" s="20"/>
      <c r="E376" s="17" t="s">
        <v>221</v>
      </c>
      <c r="F376" s="17" t="s">
        <v>226</v>
      </c>
      <c r="G376" s="78" t="s">
        <v>237</v>
      </c>
      <c r="H376" s="18">
        <v>4302</v>
      </c>
      <c r="I376" s="18"/>
      <c r="J376" s="51">
        <f t="shared" si="50"/>
        <v>4302</v>
      </c>
      <c r="K376" s="15">
        <v>-760</v>
      </c>
      <c r="L376" s="15">
        <f t="shared" si="49"/>
        <v>3542</v>
      </c>
      <c r="M376" s="15"/>
      <c r="N376" s="15">
        <f t="shared" si="44"/>
        <v>3542</v>
      </c>
      <c r="O376" s="15"/>
      <c r="P376" s="15">
        <f t="shared" si="48"/>
        <v>3542</v>
      </c>
      <c r="Q376" s="15"/>
      <c r="R376" s="15">
        <f>P376+Q376</f>
        <v>3542</v>
      </c>
      <c r="S376" s="55">
        <v>1754.5</v>
      </c>
      <c r="T376" s="15">
        <f t="shared" si="45"/>
        <v>49.53416149068323</v>
      </c>
    </row>
    <row r="377" spans="1:20" s="5" customFormat="1" ht="51" customHeight="1">
      <c r="A377" s="99" t="s">
        <v>694</v>
      </c>
      <c r="B377" s="17" t="s">
        <v>136</v>
      </c>
      <c r="C377" s="17" t="s">
        <v>141</v>
      </c>
      <c r="D377" s="20"/>
      <c r="E377" s="17" t="s">
        <v>221</v>
      </c>
      <c r="F377" s="17" t="s">
        <v>269</v>
      </c>
      <c r="G377" s="88" t="s">
        <v>270</v>
      </c>
      <c r="H377" s="18"/>
      <c r="I377" s="18"/>
      <c r="J377" s="51"/>
      <c r="K377" s="15">
        <v>760</v>
      </c>
      <c r="L377" s="15">
        <f aca="true" t="shared" si="51" ref="L377:L382">K377</f>
        <v>760</v>
      </c>
      <c r="M377" s="15"/>
      <c r="N377" s="15">
        <f t="shared" si="44"/>
        <v>760</v>
      </c>
      <c r="O377" s="55"/>
      <c r="P377" s="15">
        <f t="shared" si="48"/>
        <v>760</v>
      </c>
      <c r="Q377" s="15">
        <v>-300</v>
      </c>
      <c r="R377" s="15">
        <f>P377+Q377</f>
        <v>460</v>
      </c>
      <c r="S377" s="15">
        <v>214</v>
      </c>
      <c r="T377" s="15">
        <f t="shared" si="45"/>
        <v>46.52173913043478</v>
      </c>
    </row>
    <row r="378" spans="1:20" s="5" customFormat="1" ht="51.75" customHeight="1">
      <c r="A378" s="99" t="s">
        <v>695</v>
      </c>
      <c r="B378" s="17" t="s">
        <v>136</v>
      </c>
      <c r="C378" s="17" t="s">
        <v>141</v>
      </c>
      <c r="D378" s="20"/>
      <c r="E378" s="17" t="s">
        <v>776</v>
      </c>
      <c r="F378" s="17"/>
      <c r="G378" s="78" t="s">
        <v>60</v>
      </c>
      <c r="H378" s="18"/>
      <c r="I378" s="18"/>
      <c r="J378" s="51"/>
      <c r="K378" s="15">
        <f>K379+K380</f>
        <v>1565</v>
      </c>
      <c r="L378" s="15">
        <f t="shared" si="51"/>
        <v>1565</v>
      </c>
      <c r="M378" s="15">
        <f>M379+M380</f>
        <v>0</v>
      </c>
      <c r="N378" s="15">
        <f t="shared" si="44"/>
        <v>1565</v>
      </c>
      <c r="O378" s="55"/>
      <c r="P378" s="15">
        <f t="shared" si="48"/>
        <v>1565</v>
      </c>
      <c r="Q378" s="15"/>
      <c r="R378" s="15">
        <f>R379+R380</f>
        <v>1565</v>
      </c>
      <c r="S378" s="15">
        <f>S379+S380</f>
        <v>1565</v>
      </c>
      <c r="T378" s="15">
        <f t="shared" si="45"/>
        <v>100</v>
      </c>
    </row>
    <row r="379" spans="1:20" s="5" customFormat="1" ht="26.25" customHeight="1">
      <c r="A379" s="99" t="s">
        <v>696</v>
      </c>
      <c r="B379" s="17" t="s">
        <v>136</v>
      </c>
      <c r="C379" s="17" t="s">
        <v>141</v>
      </c>
      <c r="D379" s="20"/>
      <c r="E379" s="17" t="s">
        <v>776</v>
      </c>
      <c r="F379" s="17" t="s">
        <v>226</v>
      </c>
      <c r="G379" s="78" t="s">
        <v>237</v>
      </c>
      <c r="H379" s="18"/>
      <c r="I379" s="18"/>
      <c r="J379" s="51"/>
      <c r="K379" s="15">
        <v>1144</v>
      </c>
      <c r="L379" s="15">
        <f t="shared" si="51"/>
        <v>1144</v>
      </c>
      <c r="M379" s="15">
        <v>281</v>
      </c>
      <c r="N379" s="15">
        <f t="shared" si="44"/>
        <v>1425</v>
      </c>
      <c r="O379" s="55"/>
      <c r="P379" s="15">
        <f t="shared" si="48"/>
        <v>1425</v>
      </c>
      <c r="Q379" s="15"/>
      <c r="R379" s="15">
        <f>P379+Q379</f>
        <v>1425</v>
      </c>
      <c r="S379" s="15">
        <v>1425</v>
      </c>
      <c r="T379" s="15">
        <f t="shared" si="45"/>
        <v>100</v>
      </c>
    </row>
    <row r="380" spans="1:20" s="5" customFormat="1" ht="16.5" customHeight="1">
      <c r="A380" s="99" t="s">
        <v>697</v>
      </c>
      <c r="B380" s="17" t="s">
        <v>136</v>
      </c>
      <c r="C380" s="17" t="s">
        <v>141</v>
      </c>
      <c r="D380" s="20"/>
      <c r="E380" s="17" t="s">
        <v>776</v>
      </c>
      <c r="F380" s="17" t="s">
        <v>271</v>
      </c>
      <c r="G380" s="93" t="s">
        <v>272</v>
      </c>
      <c r="H380" s="18"/>
      <c r="I380" s="18"/>
      <c r="J380" s="51"/>
      <c r="K380" s="15">
        <v>421</v>
      </c>
      <c r="L380" s="15">
        <f t="shared" si="51"/>
        <v>421</v>
      </c>
      <c r="M380" s="15">
        <v>-281</v>
      </c>
      <c r="N380" s="15">
        <f t="shared" si="44"/>
        <v>140</v>
      </c>
      <c r="O380" s="55"/>
      <c r="P380" s="15">
        <f t="shared" si="48"/>
        <v>140</v>
      </c>
      <c r="Q380" s="15"/>
      <c r="R380" s="15">
        <f>P380+Q380</f>
        <v>140</v>
      </c>
      <c r="S380" s="15">
        <v>140</v>
      </c>
      <c r="T380" s="15">
        <f t="shared" si="45"/>
        <v>100</v>
      </c>
    </row>
    <row r="381" spans="1:20" s="5" customFormat="1" ht="50.25" customHeight="1">
      <c r="A381" s="99" t="s">
        <v>698</v>
      </c>
      <c r="B381" s="17" t="s">
        <v>136</v>
      </c>
      <c r="C381" s="17" t="s">
        <v>141</v>
      </c>
      <c r="D381" s="20"/>
      <c r="E381" s="17" t="s">
        <v>778</v>
      </c>
      <c r="F381" s="17"/>
      <c r="G381" s="78" t="s">
        <v>61</v>
      </c>
      <c r="H381" s="18"/>
      <c r="I381" s="18"/>
      <c r="J381" s="51"/>
      <c r="K381" s="15">
        <f>K382</f>
        <v>750</v>
      </c>
      <c r="L381" s="15">
        <f t="shared" si="51"/>
        <v>750</v>
      </c>
      <c r="M381" s="15"/>
      <c r="N381" s="15">
        <f t="shared" si="44"/>
        <v>750</v>
      </c>
      <c r="O381" s="55"/>
      <c r="P381" s="15">
        <f t="shared" si="48"/>
        <v>750</v>
      </c>
      <c r="Q381" s="15"/>
      <c r="R381" s="15">
        <f>R382</f>
        <v>750</v>
      </c>
      <c r="S381" s="15">
        <f>S382</f>
        <v>750</v>
      </c>
      <c r="T381" s="15">
        <f t="shared" si="45"/>
        <v>100</v>
      </c>
    </row>
    <row r="382" spans="1:20" s="5" customFormat="1" ht="26.25" customHeight="1">
      <c r="A382" s="99" t="s">
        <v>699</v>
      </c>
      <c r="B382" s="17" t="s">
        <v>136</v>
      </c>
      <c r="C382" s="17" t="s">
        <v>141</v>
      </c>
      <c r="D382" s="20"/>
      <c r="E382" s="17" t="s">
        <v>778</v>
      </c>
      <c r="F382" s="17" t="s">
        <v>226</v>
      </c>
      <c r="G382" s="78" t="s">
        <v>237</v>
      </c>
      <c r="H382" s="18"/>
      <c r="I382" s="18"/>
      <c r="J382" s="51"/>
      <c r="K382" s="15">
        <v>750</v>
      </c>
      <c r="L382" s="15">
        <f t="shared" si="51"/>
        <v>750</v>
      </c>
      <c r="M382" s="15"/>
      <c r="N382" s="15">
        <f t="shared" si="44"/>
        <v>750</v>
      </c>
      <c r="O382" s="15"/>
      <c r="P382" s="15">
        <f t="shared" si="48"/>
        <v>750</v>
      </c>
      <c r="Q382" s="15"/>
      <c r="R382" s="15">
        <f>P382+Q382</f>
        <v>750</v>
      </c>
      <c r="S382" s="15">
        <v>750</v>
      </c>
      <c r="T382" s="15">
        <f t="shared" si="45"/>
        <v>100</v>
      </c>
    </row>
    <row r="383" spans="1:20" s="5" customFormat="1" ht="55.5" customHeight="1">
      <c r="A383" s="99" t="s">
        <v>34</v>
      </c>
      <c r="B383" s="17" t="s">
        <v>136</v>
      </c>
      <c r="C383" s="17" t="s">
        <v>141</v>
      </c>
      <c r="D383" s="20"/>
      <c r="E383" s="17" t="s">
        <v>984</v>
      </c>
      <c r="F383" s="17"/>
      <c r="G383" s="78" t="s">
        <v>985</v>
      </c>
      <c r="H383" s="18"/>
      <c r="I383" s="18"/>
      <c r="J383" s="51"/>
      <c r="K383" s="15"/>
      <c r="L383" s="15"/>
      <c r="M383" s="15"/>
      <c r="N383" s="15"/>
      <c r="O383" s="15"/>
      <c r="P383" s="15"/>
      <c r="Q383" s="15">
        <f>Q384</f>
        <v>961.4</v>
      </c>
      <c r="R383" s="15">
        <f>R384</f>
        <v>961.4</v>
      </c>
      <c r="S383" s="15">
        <f>S384</f>
        <v>961.4</v>
      </c>
      <c r="T383" s="15">
        <f t="shared" si="45"/>
        <v>100</v>
      </c>
    </row>
    <row r="384" spans="1:20" s="5" customFormat="1" ht="26.25" customHeight="1">
      <c r="A384" s="99" t="s">
        <v>35</v>
      </c>
      <c r="B384" s="17" t="s">
        <v>136</v>
      </c>
      <c r="C384" s="17" t="s">
        <v>141</v>
      </c>
      <c r="D384" s="20"/>
      <c r="E384" s="17" t="s">
        <v>984</v>
      </c>
      <c r="F384" s="17" t="s">
        <v>226</v>
      </c>
      <c r="G384" s="78" t="s">
        <v>237</v>
      </c>
      <c r="H384" s="18"/>
      <c r="I384" s="18"/>
      <c r="J384" s="51"/>
      <c r="K384" s="15"/>
      <c r="L384" s="15"/>
      <c r="M384" s="15"/>
      <c r="N384" s="15"/>
      <c r="O384" s="15"/>
      <c r="P384" s="15"/>
      <c r="Q384" s="15">
        <v>961.4</v>
      </c>
      <c r="R384" s="15">
        <f>P384+Q384</f>
        <v>961.4</v>
      </c>
      <c r="S384" s="55">
        <v>961.4</v>
      </c>
      <c r="T384" s="15">
        <f t="shared" si="45"/>
        <v>100</v>
      </c>
    </row>
    <row r="385" spans="1:20" s="5" customFormat="1" ht="39" customHeight="1">
      <c r="A385" s="99" t="s">
        <v>36</v>
      </c>
      <c r="B385" s="17" t="s">
        <v>136</v>
      </c>
      <c r="C385" s="17" t="s">
        <v>141</v>
      </c>
      <c r="D385" s="20"/>
      <c r="E385" s="17" t="s">
        <v>921</v>
      </c>
      <c r="F385" s="17"/>
      <c r="G385" s="78" t="s">
        <v>922</v>
      </c>
      <c r="H385" s="18"/>
      <c r="I385" s="18"/>
      <c r="J385" s="51"/>
      <c r="K385" s="15"/>
      <c r="L385" s="15"/>
      <c r="M385" s="15"/>
      <c r="N385" s="15"/>
      <c r="O385" s="15">
        <f>O386</f>
        <v>857.7</v>
      </c>
      <c r="P385" s="15">
        <f>P386</f>
        <v>857.7</v>
      </c>
      <c r="Q385" s="15">
        <f>Q386</f>
        <v>448</v>
      </c>
      <c r="R385" s="15">
        <f>R386</f>
        <v>1305.7</v>
      </c>
      <c r="S385" s="15">
        <f>S386</f>
        <v>1305.7</v>
      </c>
      <c r="T385" s="15">
        <f t="shared" si="45"/>
        <v>100</v>
      </c>
    </row>
    <row r="386" spans="1:20" s="5" customFormat="1" ht="26.25" customHeight="1">
      <c r="A386" s="99" t="s">
        <v>700</v>
      </c>
      <c r="B386" s="17" t="s">
        <v>136</v>
      </c>
      <c r="C386" s="17" t="s">
        <v>141</v>
      </c>
      <c r="D386" s="20"/>
      <c r="E386" s="17" t="s">
        <v>921</v>
      </c>
      <c r="F386" s="17" t="s">
        <v>226</v>
      </c>
      <c r="G386" s="78" t="s">
        <v>237</v>
      </c>
      <c r="H386" s="18"/>
      <c r="I386" s="18"/>
      <c r="J386" s="51"/>
      <c r="K386" s="15"/>
      <c r="L386" s="15"/>
      <c r="M386" s="15"/>
      <c r="N386" s="15"/>
      <c r="O386" s="15">
        <v>857.7</v>
      </c>
      <c r="P386" s="15">
        <f>N386+O386</f>
        <v>857.7</v>
      </c>
      <c r="Q386" s="15">
        <v>448</v>
      </c>
      <c r="R386" s="15">
        <f>P386+Q386</f>
        <v>1305.7</v>
      </c>
      <c r="S386" s="55">
        <v>1305.7</v>
      </c>
      <c r="T386" s="15">
        <f t="shared" si="45"/>
        <v>100</v>
      </c>
    </row>
    <row r="387" spans="1:20" s="5" customFormat="1" ht="12.75">
      <c r="A387" s="99" t="s">
        <v>701</v>
      </c>
      <c r="B387" s="20" t="s">
        <v>136</v>
      </c>
      <c r="C387" s="20" t="s">
        <v>143</v>
      </c>
      <c r="D387" s="20" t="s">
        <v>143</v>
      </c>
      <c r="E387" s="20"/>
      <c r="F387" s="20" t="s">
        <v>87</v>
      </c>
      <c r="G387" s="84" t="s">
        <v>144</v>
      </c>
      <c r="H387" s="31" t="e">
        <f>H388</f>
        <v>#REF!</v>
      </c>
      <c r="I387" s="31"/>
      <c r="J387" s="50" t="e">
        <f t="shared" si="50"/>
        <v>#REF!</v>
      </c>
      <c r="K387" s="54">
        <f>K388</f>
        <v>2719.6</v>
      </c>
      <c r="L387" s="14" t="e">
        <f t="shared" si="49"/>
        <v>#REF!</v>
      </c>
      <c r="M387" s="15" t="e">
        <f>M388</f>
        <v>#REF!</v>
      </c>
      <c r="N387" s="14" t="e">
        <f t="shared" si="44"/>
        <v>#REF!</v>
      </c>
      <c r="O387" s="14" t="e">
        <f aca="true" t="shared" si="52" ref="O387:Q388">O388</f>
        <v>#REF!</v>
      </c>
      <c r="P387" s="14">
        <f t="shared" si="52"/>
        <v>13095.2</v>
      </c>
      <c r="Q387" s="15">
        <f t="shared" si="52"/>
        <v>229.4</v>
      </c>
      <c r="R387" s="14">
        <f>R388</f>
        <v>13324.599999999999</v>
      </c>
      <c r="S387" s="14">
        <f>S388</f>
        <v>13200.3</v>
      </c>
      <c r="T387" s="15">
        <f t="shared" si="45"/>
        <v>99.0671389760293</v>
      </c>
    </row>
    <row r="388" spans="1:20" s="5" customFormat="1" ht="30.75" customHeight="1">
      <c r="A388" s="99" t="s">
        <v>702</v>
      </c>
      <c r="B388" s="17" t="s">
        <v>136</v>
      </c>
      <c r="C388" s="17" t="s">
        <v>143</v>
      </c>
      <c r="D388" s="20"/>
      <c r="E388" s="17" t="s">
        <v>206</v>
      </c>
      <c r="F388" s="20"/>
      <c r="G388" s="78" t="s">
        <v>986</v>
      </c>
      <c r="H388" s="18" t="e">
        <f>H389</f>
        <v>#REF!</v>
      </c>
      <c r="I388" s="18"/>
      <c r="J388" s="51" t="e">
        <f t="shared" si="50"/>
        <v>#REF!</v>
      </c>
      <c r="K388" s="55">
        <f>K389</f>
        <v>2719.6</v>
      </c>
      <c r="L388" s="15" t="e">
        <f t="shared" si="49"/>
        <v>#REF!</v>
      </c>
      <c r="M388" s="15" t="e">
        <f>M389</f>
        <v>#REF!</v>
      </c>
      <c r="N388" s="15" t="e">
        <f t="shared" si="44"/>
        <v>#REF!</v>
      </c>
      <c r="O388" s="15" t="e">
        <f t="shared" si="52"/>
        <v>#REF!</v>
      </c>
      <c r="P388" s="15">
        <f t="shared" si="52"/>
        <v>13095.2</v>
      </c>
      <c r="Q388" s="15">
        <f t="shared" si="52"/>
        <v>229.4</v>
      </c>
      <c r="R388" s="15">
        <f>R389</f>
        <v>13324.599999999999</v>
      </c>
      <c r="S388" s="15">
        <f>S389</f>
        <v>13200.3</v>
      </c>
      <c r="T388" s="15">
        <f t="shared" si="45"/>
        <v>99.0671389760293</v>
      </c>
    </row>
    <row r="389" spans="1:20" s="5" customFormat="1" ht="38.25">
      <c r="A389" s="99" t="s">
        <v>703</v>
      </c>
      <c r="B389" s="17" t="s">
        <v>136</v>
      </c>
      <c r="C389" s="17" t="s">
        <v>143</v>
      </c>
      <c r="D389" s="17"/>
      <c r="E389" s="17" t="s">
        <v>217</v>
      </c>
      <c r="F389" s="17"/>
      <c r="G389" s="78" t="s">
        <v>215</v>
      </c>
      <c r="H389" s="18" t="e">
        <f>#REF!+H395</f>
        <v>#REF!</v>
      </c>
      <c r="I389" s="18"/>
      <c r="J389" s="51" t="e">
        <f t="shared" si="50"/>
        <v>#REF!</v>
      </c>
      <c r="K389" s="55">
        <f>K390+K399</f>
        <v>2719.6</v>
      </c>
      <c r="L389" s="15" t="e">
        <f t="shared" si="49"/>
        <v>#REF!</v>
      </c>
      <c r="M389" s="15" t="e">
        <f>#REF!</f>
        <v>#REF!</v>
      </c>
      <c r="N389" s="15" t="e">
        <f t="shared" si="44"/>
        <v>#REF!</v>
      </c>
      <c r="O389" s="15" t="e">
        <f>#REF!+O390+O395+O399</f>
        <v>#REF!</v>
      </c>
      <c r="P389" s="15">
        <v>13095.2</v>
      </c>
      <c r="Q389" s="15">
        <f>Q390+Q393+Q395+Q399</f>
        <v>229.4</v>
      </c>
      <c r="R389" s="15">
        <f>R390+R392+R395+R399</f>
        <v>13324.599999999999</v>
      </c>
      <c r="S389" s="15">
        <f>S390+S392+S395+S399</f>
        <v>13200.3</v>
      </c>
      <c r="T389" s="15">
        <f t="shared" si="45"/>
        <v>99.0671389760293</v>
      </c>
    </row>
    <row r="390" spans="1:20" s="5" customFormat="1" ht="63.75">
      <c r="A390" s="99" t="s">
        <v>704</v>
      </c>
      <c r="B390" s="17" t="s">
        <v>136</v>
      </c>
      <c r="C390" s="17" t="s">
        <v>143</v>
      </c>
      <c r="D390" s="17"/>
      <c r="E390" s="17" t="s">
        <v>782</v>
      </c>
      <c r="F390" s="17"/>
      <c r="G390" s="88" t="s">
        <v>785</v>
      </c>
      <c r="H390" s="18"/>
      <c r="I390" s="18"/>
      <c r="J390" s="51"/>
      <c r="K390" s="55">
        <f>K391</f>
        <v>1474.5</v>
      </c>
      <c r="L390" s="15">
        <f>J390+K390</f>
        <v>1474.5</v>
      </c>
      <c r="M390" s="15"/>
      <c r="N390" s="15">
        <f t="shared" si="44"/>
        <v>1474.5</v>
      </c>
      <c r="O390" s="15">
        <f>O391</f>
        <v>229.4</v>
      </c>
      <c r="P390" s="15">
        <f t="shared" si="48"/>
        <v>1703.9</v>
      </c>
      <c r="Q390" s="15"/>
      <c r="R390" s="15">
        <f>R391</f>
        <v>1703.9</v>
      </c>
      <c r="S390" s="15">
        <f>S391</f>
        <v>1703.9</v>
      </c>
      <c r="T390" s="15">
        <f t="shared" si="45"/>
        <v>100</v>
      </c>
    </row>
    <row r="391" spans="1:20" s="5" customFormat="1" ht="12.75">
      <c r="A391" s="99" t="s">
        <v>705</v>
      </c>
      <c r="B391" s="17" t="s">
        <v>136</v>
      </c>
      <c r="C391" s="17" t="s">
        <v>143</v>
      </c>
      <c r="D391" s="17"/>
      <c r="E391" s="17" t="s">
        <v>782</v>
      </c>
      <c r="F391" s="17" t="s">
        <v>271</v>
      </c>
      <c r="G391" s="93" t="s">
        <v>272</v>
      </c>
      <c r="H391" s="18"/>
      <c r="I391" s="18"/>
      <c r="J391" s="51"/>
      <c r="K391" s="55">
        <v>1474.5</v>
      </c>
      <c r="L391" s="15">
        <f>J391+K391</f>
        <v>1474.5</v>
      </c>
      <c r="M391" s="15"/>
      <c r="N391" s="15">
        <f t="shared" si="44"/>
        <v>1474.5</v>
      </c>
      <c r="O391" s="15">
        <v>229.4</v>
      </c>
      <c r="P391" s="15">
        <f t="shared" si="48"/>
        <v>1703.9</v>
      </c>
      <c r="Q391" s="15"/>
      <c r="R391" s="15">
        <f>P391+Q391</f>
        <v>1703.9</v>
      </c>
      <c r="S391" s="55">
        <v>1703.9</v>
      </c>
      <c r="T391" s="15">
        <f t="shared" si="45"/>
        <v>100</v>
      </c>
    </row>
    <row r="392" spans="1:20" s="5" customFormat="1" ht="12.75">
      <c r="A392" s="99" t="s">
        <v>706</v>
      </c>
      <c r="B392" s="17" t="s">
        <v>136</v>
      </c>
      <c r="C392" s="17" t="s">
        <v>143</v>
      </c>
      <c r="D392" s="17"/>
      <c r="E392" s="17" t="s">
        <v>983</v>
      </c>
      <c r="F392" s="17"/>
      <c r="G392" s="89" t="s">
        <v>733</v>
      </c>
      <c r="H392" s="18"/>
      <c r="I392" s="18"/>
      <c r="J392" s="51"/>
      <c r="K392" s="55"/>
      <c r="L392" s="15"/>
      <c r="M392" s="15"/>
      <c r="N392" s="15"/>
      <c r="O392" s="15"/>
      <c r="P392" s="15">
        <v>3019</v>
      </c>
      <c r="Q392" s="15"/>
      <c r="R392" s="15">
        <f>R393+R394</f>
        <v>3019</v>
      </c>
      <c r="S392" s="15">
        <f>S393+S394</f>
        <v>2894.7</v>
      </c>
      <c r="T392" s="15">
        <f t="shared" si="45"/>
        <v>95.88274263000993</v>
      </c>
    </row>
    <row r="393" spans="1:20" s="5" customFormat="1" ht="25.5">
      <c r="A393" s="99" t="s">
        <v>707</v>
      </c>
      <c r="B393" s="17" t="s">
        <v>136</v>
      </c>
      <c r="C393" s="17" t="s">
        <v>143</v>
      </c>
      <c r="D393" s="17"/>
      <c r="E393" s="17" t="s">
        <v>983</v>
      </c>
      <c r="F393" s="17" t="s">
        <v>226</v>
      </c>
      <c r="G393" s="78" t="s">
        <v>237</v>
      </c>
      <c r="H393" s="18"/>
      <c r="I393" s="18"/>
      <c r="J393" s="51"/>
      <c r="K393" s="55"/>
      <c r="L393" s="15"/>
      <c r="M393" s="15"/>
      <c r="N393" s="15"/>
      <c r="O393" s="15"/>
      <c r="P393" s="15">
        <v>76</v>
      </c>
      <c r="Q393" s="15"/>
      <c r="R393" s="15">
        <f>P393+Q393</f>
        <v>76</v>
      </c>
      <c r="S393" s="55">
        <v>6.1</v>
      </c>
      <c r="T393" s="15">
        <f t="shared" si="45"/>
        <v>8.026315789473685</v>
      </c>
    </row>
    <row r="394" spans="1:20" s="5" customFormat="1" ht="51">
      <c r="A394" s="99" t="s">
        <v>708</v>
      </c>
      <c r="B394" s="17" t="s">
        <v>136</v>
      </c>
      <c r="C394" s="17" t="s">
        <v>143</v>
      </c>
      <c r="D394" s="17"/>
      <c r="E394" s="17" t="s">
        <v>983</v>
      </c>
      <c r="F394" s="17" t="s">
        <v>269</v>
      </c>
      <c r="G394" s="88" t="s">
        <v>270</v>
      </c>
      <c r="H394" s="18"/>
      <c r="I394" s="18"/>
      <c r="J394" s="51"/>
      <c r="K394" s="55"/>
      <c r="L394" s="15"/>
      <c r="M394" s="15"/>
      <c r="N394" s="15"/>
      <c r="O394" s="15"/>
      <c r="P394" s="15">
        <v>2943</v>
      </c>
      <c r="Q394" s="15"/>
      <c r="R394" s="15">
        <f>P394+Q394</f>
        <v>2943</v>
      </c>
      <c r="S394" s="55">
        <v>2888.6</v>
      </c>
      <c r="T394" s="15">
        <f t="shared" si="45"/>
        <v>98.1515460414543</v>
      </c>
    </row>
    <row r="395" spans="1:20" s="5" customFormat="1" ht="12.75">
      <c r="A395" s="99" t="s">
        <v>709</v>
      </c>
      <c r="B395" s="17" t="s">
        <v>136</v>
      </c>
      <c r="C395" s="17" t="s">
        <v>143</v>
      </c>
      <c r="D395" s="17"/>
      <c r="E395" s="17" t="s">
        <v>273</v>
      </c>
      <c r="F395" s="17"/>
      <c r="G395" s="101" t="s">
        <v>735</v>
      </c>
      <c r="H395" s="18">
        <f>H397</f>
        <v>7127.2</v>
      </c>
      <c r="I395" s="18"/>
      <c r="J395" s="97">
        <f t="shared" si="50"/>
        <v>7127.2</v>
      </c>
      <c r="K395" s="56"/>
      <c r="L395" s="18">
        <f t="shared" si="49"/>
        <v>7127.2</v>
      </c>
      <c r="M395" s="18"/>
      <c r="N395" s="18">
        <f t="shared" si="44"/>
        <v>7127.2</v>
      </c>
      <c r="O395" s="18">
        <f>O397+O398</f>
        <v>0</v>
      </c>
      <c r="P395" s="18">
        <f>P397+P398</f>
        <v>7127.2</v>
      </c>
      <c r="Q395" s="18">
        <f>Q396+Q397+Q398</f>
        <v>0</v>
      </c>
      <c r="R395" s="18">
        <f>R396+R397+R398</f>
        <v>7127.2</v>
      </c>
      <c r="S395" s="18">
        <f>S396+S397+S398</f>
        <v>7127.2</v>
      </c>
      <c r="T395" s="15">
        <f t="shared" si="45"/>
        <v>100</v>
      </c>
    </row>
    <row r="396" spans="1:20" s="5" customFormat="1" ht="12.75">
      <c r="A396" s="99" t="s">
        <v>710</v>
      </c>
      <c r="B396" s="17" t="s">
        <v>136</v>
      </c>
      <c r="C396" s="17" t="s">
        <v>143</v>
      </c>
      <c r="D396" s="17"/>
      <c r="E396" s="17" t="s">
        <v>273</v>
      </c>
      <c r="F396" s="17" t="s">
        <v>193</v>
      </c>
      <c r="G396" s="79" t="s">
        <v>235</v>
      </c>
      <c r="H396" s="18"/>
      <c r="I396" s="18"/>
      <c r="J396" s="97"/>
      <c r="K396" s="56"/>
      <c r="L396" s="18"/>
      <c r="M396" s="18"/>
      <c r="N396" s="18"/>
      <c r="O396" s="18"/>
      <c r="P396" s="18"/>
      <c r="Q396" s="18">
        <v>40.1</v>
      </c>
      <c r="R396" s="18">
        <f>P396+Q396</f>
        <v>40.1</v>
      </c>
      <c r="S396" s="55">
        <v>40.1</v>
      </c>
      <c r="T396" s="15">
        <f aca="true" t="shared" si="53" ref="T396:T459">S396/R396*100</f>
        <v>100</v>
      </c>
    </row>
    <row r="397" spans="1:20" s="5" customFormat="1" ht="25.5">
      <c r="A397" s="99" t="s">
        <v>711</v>
      </c>
      <c r="B397" s="17" t="s">
        <v>136</v>
      </c>
      <c r="C397" s="17" t="s">
        <v>143</v>
      </c>
      <c r="D397" s="17"/>
      <c r="E397" s="17" t="s">
        <v>273</v>
      </c>
      <c r="F397" s="17" t="s">
        <v>226</v>
      </c>
      <c r="G397" s="78" t="s">
        <v>237</v>
      </c>
      <c r="H397" s="18">
        <v>7127.2</v>
      </c>
      <c r="I397" s="18"/>
      <c r="J397" s="97">
        <f t="shared" si="50"/>
        <v>7127.2</v>
      </c>
      <c r="K397" s="56"/>
      <c r="L397" s="18">
        <f t="shared" si="49"/>
        <v>7127.2</v>
      </c>
      <c r="M397" s="18"/>
      <c r="N397" s="18">
        <f t="shared" si="44"/>
        <v>7127.2</v>
      </c>
      <c r="O397" s="18">
        <v>-752.2</v>
      </c>
      <c r="P397" s="18">
        <f t="shared" si="48"/>
        <v>6375</v>
      </c>
      <c r="Q397" s="18">
        <v>-40.1</v>
      </c>
      <c r="R397" s="18">
        <f>P397+Q397</f>
        <v>6334.9</v>
      </c>
      <c r="S397" s="55">
        <v>6334.9</v>
      </c>
      <c r="T397" s="15">
        <f t="shared" si="53"/>
        <v>100</v>
      </c>
    </row>
    <row r="398" spans="1:20" s="5" customFormat="1" ht="51">
      <c r="A398" s="99" t="s">
        <v>712</v>
      </c>
      <c r="B398" s="17" t="s">
        <v>136</v>
      </c>
      <c r="C398" s="17" t="s">
        <v>143</v>
      </c>
      <c r="D398" s="17"/>
      <c r="E398" s="17" t="s">
        <v>273</v>
      </c>
      <c r="F398" s="17" t="s">
        <v>269</v>
      </c>
      <c r="G398" s="88" t="s">
        <v>270</v>
      </c>
      <c r="H398" s="18"/>
      <c r="I398" s="18"/>
      <c r="J398" s="51"/>
      <c r="K398" s="55"/>
      <c r="L398" s="15"/>
      <c r="M398" s="15"/>
      <c r="N398" s="15"/>
      <c r="O398" s="15">
        <v>752.2</v>
      </c>
      <c r="P398" s="15">
        <f>N398+O398</f>
        <v>752.2</v>
      </c>
      <c r="Q398" s="15"/>
      <c r="R398" s="15">
        <f>P398+Q398</f>
        <v>752.2</v>
      </c>
      <c r="S398" s="55">
        <v>752.2</v>
      </c>
      <c r="T398" s="15">
        <f t="shared" si="53"/>
        <v>100</v>
      </c>
    </row>
    <row r="399" spans="1:20" s="5" customFormat="1" ht="55.5" customHeight="1">
      <c r="A399" s="99" t="s">
        <v>713</v>
      </c>
      <c r="B399" s="17" t="s">
        <v>136</v>
      </c>
      <c r="C399" s="17" t="s">
        <v>143</v>
      </c>
      <c r="D399" s="17"/>
      <c r="E399" s="17" t="s">
        <v>783</v>
      </c>
      <c r="F399" s="17"/>
      <c r="G399" s="88" t="s">
        <v>989</v>
      </c>
      <c r="H399" s="18"/>
      <c r="I399" s="18"/>
      <c r="J399" s="51"/>
      <c r="K399" s="55">
        <f>K400</f>
        <v>1245.1</v>
      </c>
      <c r="L399" s="15">
        <f>J399+K399</f>
        <v>1245.1</v>
      </c>
      <c r="M399" s="15"/>
      <c r="N399" s="15">
        <f t="shared" si="44"/>
        <v>1245.1</v>
      </c>
      <c r="O399" s="15"/>
      <c r="P399" s="15">
        <f t="shared" si="48"/>
        <v>1245.1</v>
      </c>
      <c r="Q399" s="15">
        <f>Q400</f>
        <v>229.4</v>
      </c>
      <c r="R399" s="15">
        <f>R400</f>
        <v>1474.5</v>
      </c>
      <c r="S399" s="15">
        <f>S400</f>
        <v>1474.5</v>
      </c>
      <c r="T399" s="15">
        <f t="shared" si="53"/>
        <v>100</v>
      </c>
    </row>
    <row r="400" spans="1:20" s="5" customFormat="1" ht="12.75">
      <c r="A400" s="99" t="s">
        <v>714</v>
      </c>
      <c r="B400" s="17" t="s">
        <v>136</v>
      </c>
      <c r="C400" s="17" t="s">
        <v>143</v>
      </c>
      <c r="D400" s="17"/>
      <c r="E400" s="17" t="s">
        <v>783</v>
      </c>
      <c r="F400" s="17" t="s">
        <v>271</v>
      </c>
      <c r="G400" s="93" t="s">
        <v>272</v>
      </c>
      <c r="H400" s="18"/>
      <c r="I400" s="18"/>
      <c r="J400" s="51"/>
      <c r="K400" s="55">
        <v>1245.1</v>
      </c>
      <c r="L400" s="15">
        <f>J400+K400</f>
        <v>1245.1</v>
      </c>
      <c r="M400" s="15"/>
      <c r="N400" s="15">
        <f t="shared" si="44"/>
        <v>1245.1</v>
      </c>
      <c r="O400" s="15"/>
      <c r="P400" s="15">
        <f t="shared" si="48"/>
        <v>1245.1</v>
      </c>
      <c r="Q400" s="15">
        <v>229.4</v>
      </c>
      <c r="R400" s="15">
        <f>P400+Q400</f>
        <v>1474.5</v>
      </c>
      <c r="S400" s="55">
        <v>1474.5</v>
      </c>
      <c r="T400" s="15">
        <f t="shared" si="53"/>
        <v>100</v>
      </c>
    </row>
    <row r="401" spans="1:20" s="5" customFormat="1" ht="12.75">
      <c r="A401" s="99" t="s">
        <v>715</v>
      </c>
      <c r="B401" s="20" t="s">
        <v>136</v>
      </c>
      <c r="C401" s="20" t="s">
        <v>145</v>
      </c>
      <c r="D401" s="20" t="s">
        <v>145</v>
      </c>
      <c r="E401" s="17"/>
      <c r="F401" s="20" t="s">
        <v>87</v>
      </c>
      <c r="G401" s="84" t="s">
        <v>146</v>
      </c>
      <c r="H401" s="31">
        <f>H402</f>
        <v>19037</v>
      </c>
      <c r="I401" s="31"/>
      <c r="J401" s="50">
        <f t="shared" si="50"/>
        <v>19037</v>
      </c>
      <c r="K401" s="55"/>
      <c r="L401" s="14">
        <f t="shared" si="49"/>
        <v>19037</v>
      </c>
      <c r="M401" s="15">
        <f>M402</f>
        <v>-5</v>
      </c>
      <c r="N401" s="14">
        <f t="shared" si="44"/>
        <v>19032</v>
      </c>
      <c r="O401" s="15"/>
      <c r="P401" s="14">
        <f t="shared" si="48"/>
        <v>19032</v>
      </c>
      <c r="Q401" s="15">
        <f aca="true" t="shared" si="54" ref="Q401:S403">Q402</f>
        <v>-1700</v>
      </c>
      <c r="R401" s="14">
        <f t="shared" si="54"/>
        <v>17332</v>
      </c>
      <c r="S401" s="14">
        <f t="shared" si="54"/>
        <v>15553.900000000001</v>
      </c>
      <c r="T401" s="14">
        <f t="shared" si="53"/>
        <v>89.74094161089316</v>
      </c>
    </row>
    <row r="402" spans="1:20" s="5" customFormat="1" ht="30" customHeight="1">
      <c r="A402" s="99" t="s">
        <v>716</v>
      </c>
      <c r="B402" s="17" t="s">
        <v>136</v>
      </c>
      <c r="C402" s="17" t="s">
        <v>145</v>
      </c>
      <c r="D402" s="20"/>
      <c r="E402" s="17" t="s">
        <v>206</v>
      </c>
      <c r="F402" s="20"/>
      <c r="G402" s="78" t="s">
        <v>986</v>
      </c>
      <c r="H402" s="18">
        <f>H403</f>
        <v>19037</v>
      </c>
      <c r="I402" s="18"/>
      <c r="J402" s="51">
        <f t="shared" si="50"/>
        <v>19037</v>
      </c>
      <c r="K402" s="55"/>
      <c r="L402" s="15">
        <f t="shared" si="49"/>
        <v>19037</v>
      </c>
      <c r="M402" s="15">
        <f>M403</f>
        <v>-5</v>
      </c>
      <c r="N402" s="15">
        <f t="shared" si="44"/>
        <v>19032</v>
      </c>
      <c r="O402" s="15"/>
      <c r="P402" s="15">
        <f t="shared" si="48"/>
        <v>19032</v>
      </c>
      <c r="Q402" s="15">
        <f t="shared" si="54"/>
        <v>-1700</v>
      </c>
      <c r="R402" s="15">
        <f t="shared" si="54"/>
        <v>17332</v>
      </c>
      <c r="S402" s="15">
        <f t="shared" si="54"/>
        <v>15553.900000000001</v>
      </c>
      <c r="T402" s="15">
        <f t="shared" si="53"/>
        <v>89.74094161089316</v>
      </c>
    </row>
    <row r="403" spans="1:20" s="5" customFormat="1" ht="51">
      <c r="A403" s="99" t="s">
        <v>717</v>
      </c>
      <c r="B403" s="17" t="s">
        <v>136</v>
      </c>
      <c r="C403" s="17" t="s">
        <v>145</v>
      </c>
      <c r="D403" s="17" t="s">
        <v>145</v>
      </c>
      <c r="E403" s="17" t="s">
        <v>175</v>
      </c>
      <c r="F403" s="17"/>
      <c r="G403" s="78" t="s">
        <v>222</v>
      </c>
      <c r="H403" s="18">
        <f>H404</f>
        <v>19037</v>
      </c>
      <c r="I403" s="18"/>
      <c r="J403" s="51">
        <f t="shared" si="50"/>
        <v>19037</v>
      </c>
      <c r="K403" s="55"/>
      <c r="L403" s="15">
        <f t="shared" si="49"/>
        <v>19037</v>
      </c>
      <c r="M403" s="15">
        <f>M404</f>
        <v>-5</v>
      </c>
      <c r="N403" s="15">
        <f t="shared" si="44"/>
        <v>19032</v>
      </c>
      <c r="O403" s="15"/>
      <c r="P403" s="15">
        <f t="shared" si="48"/>
        <v>19032</v>
      </c>
      <c r="Q403" s="15">
        <f t="shared" si="54"/>
        <v>-1700</v>
      </c>
      <c r="R403" s="15">
        <f t="shared" si="54"/>
        <v>17332</v>
      </c>
      <c r="S403" s="15">
        <f t="shared" si="54"/>
        <v>15553.900000000001</v>
      </c>
      <c r="T403" s="15">
        <f t="shared" si="53"/>
        <v>89.74094161089316</v>
      </c>
    </row>
    <row r="404" spans="1:20" s="5" customFormat="1" ht="12.75">
      <c r="A404" s="99" t="s">
        <v>718</v>
      </c>
      <c r="B404" s="17" t="s">
        <v>136</v>
      </c>
      <c r="C404" s="17" t="s">
        <v>145</v>
      </c>
      <c r="D404" s="17" t="s">
        <v>145</v>
      </c>
      <c r="E404" s="17" t="s">
        <v>223</v>
      </c>
      <c r="F404" s="17"/>
      <c r="G404" s="78" t="s">
        <v>224</v>
      </c>
      <c r="H404" s="18">
        <f>H405+H406+H407</f>
        <v>19037</v>
      </c>
      <c r="I404" s="18"/>
      <c r="J404" s="51">
        <f t="shared" si="50"/>
        <v>19037</v>
      </c>
      <c r="K404" s="55"/>
      <c r="L404" s="15">
        <f t="shared" si="49"/>
        <v>19037</v>
      </c>
      <c r="M404" s="15">
        <f>M405+M406+M407</f>
        <v>-5</v>
      </c>
      <c r="N404" s="15">
        <f aca="true" t="shared" si="55" ref="N404:N484">L404+M404</f>
        <v>19032</v>
      </c>
      <c r="O404" s="15"/>
      <c r="P404" s="15">
        <f t="shared" si="48"/>
        <v>19032</v>
      </c>
      <c r="Q404" s="15">
        <f>Q405+Q406+Q407</f>
        <v>-1700</v>
      </c>
      <c r="R404" s="15">
        <f>R405+R406+R407</f>
        <v>17332</v>
      </c>
      <c r="S404" s="15">
        <f>S405+S406+S407</f>
        <v>15553.900000000001</v>
      </c>
      <c r="T404" s="15">
        <f t="shared" si="53"/>
        <v>89.74094161089316</v>
      </c>
    </row>
    <row r="405" spans="1:20" s="5" customFormat="1" ht="12.75">
      <c r="A405" s="99" t="s">
        <v>719</v>
      </c>
      <c r="B405" s="17" t="s">
        <v>136</v>
      </c>
      <c r="C405" s="17" t="s">
        <v>145</v>
      </c>
      <c r="D405" s="17" t="s">
        <v>145</v>
      </c>
      <c r="E405" s="17" t="s">
        <v>223</v>
      </c>
      <c r="F405" s="17" t="s">
        <v>193</v>
      </c>
      <c r="G405" s="79" t="s">
        <v>235</v>
      </c>
      <c r="H405" s="18">
        <v>17351</v>
      </c>
      <c r="I405" s="18"/>
      <c r="J405" s="51">
        <f t="shared" si="50"/>
        <v>17351</v>
      </c>
      <c r="K405" s="55"/>
      <c r="L405" s="15">
        <f t="shared" si="49"/>
        <v>17351</v>
      </c>
      <c r="M405" s="14"/>
      <c r="N405" s="15">
        <f t="shared" si="55"/>
        <v>17351</v>
      </c>
      <c r="O405" s="15"/>
      <c r="P405" s="15">
        <f t="shared" si="48"/>
        <v>17351</v>
      </c>
      <c r="Q405" s="15">
        <v>-1700</v>
      </c>
      <c r="R405" s="15">
        <f>P405+Q405</f>
        <v>15651</v>
      </c>
      <c r="S405" s="55">
        <v>14315.7</v>
      </c>
      <c r="T405" s="15">
        <f t="shared" si="53"/>
        <v>91.46827678742572</v>
      </c>
    </row>
    <row r="406" spans="1:20" s="5" customFormat="1" ht="25.5">
      <c r="A406" s="99" t="s">
        <v>720</v>
      </c>
      <c r="B406" s="17" t="s">
        <v>136</v>
      </c>
      <c r="C406" s="17" t="s">
        <v>145</v>
      </c>
      <c r="D406" s="17" t="s">
        <v>145</v>
      </c>
      <c r="E406" s="17" t="s">
        <v>223</v>
      </c>
      <c r="F406" s="17" t="s">
        <v>226</v>
      </c>
      <c r="G406" s="78" t="s">
        <v>237</v>
      </c>
      <c r="H406" s="18">
        <v>1656</v>
      </c>
      <c r="I406" s="18"/>
      <c r="J406" s="51">
        <f t="shared" si="50"/>
        <v>1656</v>
      </c>
      <c r="K406" s="55"/>
      <c r="L406" s="15">
        <f t="shared" si="49"/>
        <v>1656</v>
      </c>
      <c r="M406" s="15"/>
      <c r="N406" s="15">
        <f t="shared" si="55"/>
        <v>1656</v>
      </c>
      <c r="O406" s="15"/>
      <c r="P406" s="15">
        <f t="shared" si="48"/>
        <v>1656</v>
      </c>
      <c r="Q406" s="15">
        <v>0.4</v>
      </c>
      <c r="R406" s="15">
        <f>P406+Q406</f>
        <v>1656.4</v>
      </c>
      <c r="S406" s="55">
        <v>1235.1</v>
      </c>
      <c r="T406" s="15">
        <f t="shared" si="53"/>
        <v>74.56532238589712</v>
      </c>
    </row>
    <row r="407" spans="1:20" s="5" customFormat="1" ht="12.75">
      <c r="A407" s="99" t="s">
        <v>721</v>
      </c>
      <c r="B407" s="17" t="s">
        <v>136</v>
      </c>
      <c r="C407" s="17" t="s">
        <v>145</v>
      </c>
      <c r="D407" s="17" t="s">
        <v>145</v>
      </c>
      <c r="E407" s="17" t="s">
        <v>223</v>
      </c>
      <c r="F407" s="28" t="s">
        <v>975</v>
      </c>
      <c r="G407" s="76" t="s">
        <v>976</v>
      </c>
      <c r="H407" s="18">
        <v>30</v>
      </c>
      <c r="I407" s="18"/>
      <c r="J407" s="51">
        <f t="shared" si="50"/>
        <v>30</v>
      </c>
      <c r="K407" s="55"/>
      <c r="L407" s="15">
        <f t="shared" si="49"/>
        <v>30</v>
      </c>
      <c r="M407" s="15">
        <v>-5</v>
      </c>
      <c r="N407" s="15">
        <f t="shared" si="55"/>
        <v>25</v>
      </c>
      <c r="O407" s="15"/>
      <c r="P407" s="15">
        <f t="shared" si="48"/>
        <v>25</v>
      </c>
      <c r="Q407" s="15">
        <v>-0.4</v>
      </c>
      <c r="R407" s="15">
        <f>P407+Q407</f>
        <v>24.6</v>
      </c>
      <c r="S407" s="55">
        <v>3.1</v>
      </c>
      <c r="T407" s="15">
        <f t="shared" si="53"/>
        <v>12.601626016260163</v>
      </c>
    </row>
    <row r="408" spans="1:20" s="3" customFormat="1" ht="12.75">
      <c r="A408" s="99" t="s">
        <v>722</v>
      </c>
      <c r="B408" s="20" t="s">
        <v>136</v>
      </c>
      <c r="C408" s="20" t="s">
        <v>120</v>
      </c>
      <c r="D408" s="20"/>
      <c r="E408" s="17"/>
      <c r="F408" s="20"/>
      <c r="G408" s="84" t="s">
        <v>121</v>
      </c>
      <c r="H408" s="31">
        <f>H409</f>
        <v>410</v>
      </c>
      <c r="I408" s="31"/>
      <c r="J408" s="50">
        <f t="shared" si="50"/>
        <v>410</v>
      </c>
      <c r="K408" s="54"/>
      <c r="L408" s="14">
        <f t="shared" si="49"/>
        <v>410</v>
      </c>
      <c r="M408" s="15"/>
      <c r="N408" s="14">
        <f t="shared" si="55"/>
        <v>410</v>
      </c>
      <c r="O408" s="14"/>
      <c r="P408" s="14">
        <f t="shared" si="48"/>
        <v>410</v>
      </c>
      <c r="Q408" s="14"/>
      <c r="R408" s="14">
        <f aca="true" t="shared" si="56" ref="R408:S411">R409</f>
        <v>410</v>
      </c>
      <c r="S408" s="14">
        <f t="shared" si="56"/>
        <v>410</v>
      </c>
      <c r="T408" s="14">
        <f t="shared" si="53"/>
        <v>100</v>
      </c>
    </row>
    <row r="409" spans="1:20" s="5" customFormat="1" ht="12.75">
      <c r="A409" s="99" t="s">
        <v>723</v>
      </c>
      <c r="B409" s="20" t="s">
        <v>136</v>
      </c>
      <c r="C409" s="20" t="s">
        <v>95</v>
      </c>
      <c r="D409" s="17" t="s">
        <v>102</v>
      </c>
      <c r="E409" s="22"/>
      <c r="F409" s="17" t="s">
        <v>87</v>
      </c>
      <c r="G409" s="84" t="s">
        <v>167</v>
      </c>
      <c r="H409" s="31">
        <f>H410</f>
        <v>410</v>
      </c>
      <c r="I409" s="31"/>
      <c r="J409" s="50">
        <f t="shared" si="50"/>
        <v>410</v>
      </c>
      <c r="K409" s="55"/>
      <c r="L409" s="14">
        <f t="shared" si="49"/>
        <v>410</v>
      </c>
      <c r="M409" s="15"/>
      <c r="N409" s="14">
        <f t="shared" si="55"/>
        <v>410</v>
      </c>
      <c r="O409" s="15"/>
      <c r="P409" s="14">
        <f t="shared" si="48"/>
        <v>410</v>
      </c>
      <c r="Q409" s="15"/>
      <c r="R409" s="14">
        <f t="shared" si="56"/>
        <v>410</v>
      </c>
      <c r="S409" s="14">
        <f t="shared" si="56"/>
        <v>410</v>
      </c>
      <c r="T409" s="14">
        <f t="shared" si="53"/>
        <v>100</v>
      </c>
    </row>
    <row r="410" spans="1:20" s="5" customFormat="1" ht="12.75">
      <c r="A410" s="99" t="s">
        <v>724</v>
      </c>
      <c r="B410" s="17" t="s">
        <v>136</v>
      </c>
      <c r="C410" s="17" t="s">
        <v>95</v>
      </c>
      <c r="D410" s="17"/>
      <c r="E410" s="4" t="s">
        <v>274</v>
      </c>
      <c r="F410" s="4" t="s">
        <v>87</v>
      </c>
      <c r="G410" s="75" t="s">
        <v>275</v>
      </c>
      <c r="H410" s="18">
        <f>H411</f>
        <v>410</v>
      </c>
      <c r="I410" s="18"/>
      <c r="J410" s="51">
        <f t="shared" si="50"/>
        <v>410</v>
      </c>
      <c r="K410" s="55"/>
      <c r="L410" s="15">
        <f t="shared" si="49"/>
        <v>410</v>
      </c>
      <c r="M410" s="14"/>
      <c r="N410" s="15">
        <f t="shared" si="55"/>
        <v>410</v>
      </c>
      <c r="O410" s="15"/>
      <c r="P410" s="15">
        <f t="shared" si="48"/>
        <v>410</v>
      </c>
      <c r="Q410" s="15"/>
      <c r="R410" s="15">
        <f t="shared" si="56"/>
        <v>410</v>
      </c>
      <c r="S410" s="15">
        <f t="shared" si="56"/>
        <v>410</v>
      </c>
      <c r="T410" s="15">
        <f t="shared" si="53"/>
        <v>100</v>
      </c>
    </row>
    <row r="411" spans="1:20" s="5" customFormat="1" ht="12.75" customHeight="1">
      <c r="A411" s="99" t="s">
        <v>725</v>
      </c>
      <c r="B411" s="17" t="s">
        <v>136</v>
      </c>
      <c r="C411" s="17" t="s">
        <v>95</v>
      </c>
      <c r="D411" s="17" t="s">
        <v>95</v>
      </c>
      <c r="E411" s="17" t="s">
        <v>303</v>
      </c>
      <c r="F411" s="17"/>
      <c r="G411" s="78" t="s">
        <v>304</v>
      </c>
      <c r="H411" s="18">
        <f>H412</f>
        <v>410</v>
      </c>
      <c r="I411" s="18"/>
      <c r="J411" s="51">
        <f t="shared" si="50"/>
        <v>410</v>
      </c>
      <c r="K411" s="55"/>
      <c r="L411" s="15">
        <f t="shared" si="49"/>
        <v>410</v>
      </c>
      <c r="M411" s="14"/>
      <c r="N411" s="15">
        <f t="shared" si="55"/>
        <v>410</v>
      </c>
      <c r="O411" s="15"/>
      <c r="P411" s="15">
        <f t="shared" si="48"/>
        <v>410</v>
      </c>
      <c r="Q411" s="15"/>
      <c r="R411" s="15">
        <f t="shared" si="56"/>
        <v>410</v>
      </c>
      <c r="S411" s="15">
        <f t="shared" si="56"/>
        <v>410</v>
      </c>
      <c r="T411" s="15">
        <f t="shared" si="53"/>
        <v>100</v>
      </c>
    </row>
    <row r="412" spans="1:20" s="5" customFormat="1" ht="25.5">
      <c r="A412" s="99" t="s">
        <v>726</v>
      </c>
      <c r="B412" s="17" t="s">
        <v>136</v>
      </c>
      <c r="C412" s="17" t="s">
        <v>95</v>
      </c>
      <c r="D412" s="17" t="s">
        <v>95</v>
      </c>
      <c r="E412" s="17" t="s">
        <v>303</v>
      </c>
      <c r="F412" s="33" t="s">
        <v>195</v>
      </c>
      <c r="G412" s="85" t="s">
        <v>196</v>
      </c>
      <c r="H412" s="18">
        <v>410</v>
      </c>
      <c r="I412" s="18"/>
      <c r="J412" s="51">
        <f t="shared" si="50"/>
        <v>410</v>
      </c>
      <c r="K412" s="55"/>
      <c r="L412" s="15">
        <f t="shared" si="49"/>
        <v>410</v>
      </c>
      <c r="M412" s="14"/>
      <c r="N412" s="15">
        <f t="shared" si="55"/>
        <v>410</v>
      </c>
      <c r="O412" s="15"/>
      <c r="P412" s="15">
        <f t="shared" si="48"/>
        <v>410</v>
      </c>
      <c r="Q412" s="15"/>
      <c r="R412" s="15">
        <f>P412+Q412</f>
        <v>410</v>
      </c>
      <c r="S412" s="15">
        <v>410</v>
      </c>
      <c r="T412" s="15">
        <f t="shared" si="53"/>
        <v>100</v>
      </c>
    </row>
    <row r="413" spans="1:20" s="3" customFormat="1" ht="38.25">
      <c r="A413" s="99" t="s">
        <v>727</v>
      </c>
      <c r="B413" s="20" t="s">
        <v>147</v>
      </c>
      <c r="C413" s="20" t="s">
        <v>87</v>
      </c>
      <c r="D413" s="20" t="s">
        <v>93</v>
      </c>
      <c r="E413" s="20"/>
      <c r="F413" s="20" t="s">
        <v>87</v>
      </c>
      <c r="G413" s="84" t="s">
        <v>72</v>
      </c>
      <c r="H413" s="31">
        <f>H414+H428+H435+H456+H484+H489</f>
        <v>99241</v>
      </c>
      <c r="I413" s="31"/>
      <c r="J413" s="50">
        <f t="shared" si="50"/>
        <v>99241</v>
      </c>
      <c r="K413" s="14">
        <f>K414+K428+K435+K456+K484+K489</f>
        <v>-229</v>
      </c>
      <c r="L413" s="14">
        <f t="shared" si="49"/>
        <v>99012</v>
      </c>
      <c r="M413" s="15">
        <f>M414+M425+M428+M435+M456+M484+M489</f>
        <v>331.6</v>
      </c>
      <c r="N413" s="14">
        <f>N414+N425+N428+N435+N456+N484+N489</f>
        <v>99343.6</v>
      </c>
      <c r="O413" s="14" t="e">
        <f>O414+O424+O428+O435+O456+O484+O489</f>
        <v>#REF!</v>
      </c>
      <c r="P413" s="14" t="e">
        <f t="shared" si="48"/>
        <v>#REF!</v>
      </c>
      <c r="Q413" s="14">
        <f>Q414+Q424+Q428+Q435+Q456+Q484+Q489</f>
        <v>-6337.7</v>
      </c>
      <c r="R413" s="14">
        <f>R414+R424+R428+R435+R456+R484+R489</f>
        <v>94781.9</v>
      </c>
      <c r="S413" s="14">
        <f>S414+S424+S428+S435+S456+S484+S489</f>
        <v>88291</v>
      </c>
      <c r="T413" s="14">
        <f t="shared" si="53"/>
        <v>93.15175154750011</v>
      </c>
    </row>
    <row r="414" spans="1:20" s="3" customFormat="1" ht="12.75">
      <c r="A414" s="99" t="s">
        <v>728</v>
      </c>
      <c r="B414" s="20" t="s">
        <v>147</v>
      </c>
      <c r="C414" s="20" t="s">
        <v>97</v>
      </c>
      <c r="D414" s="20" t="s">
        <v>97</v>
      </c>
      <c r="E414" s="20"/>
      <c r="F414" s="20" t="s">
        <v>87</v>
      </c>
      <c r="G414" s="84" t="s">
        <v>98</v>
      </c>
      <c r="H414" s="31">
        <f>H415+H421</f>
        <v>2278</v>
      </c>
      <c r="I414" s="31"/>
      <c r="J414" s="50">
        <f t="shared" si="50"/>
        <v>2278</v>
      </c>
      <c r="K414" s="14">
        <f>K415+K421</f>
        <v>-229</v>
      </c>
      <c r="L414" s="14">
        <f t="shared" si="49"/>
        <v>2049</v>
      </c>
      <c r="M414" s="15"/>
      <c r="N414" s="14">
        <f t="shared" si="55"/>
        <v>2049</v>
      </c>
      <c r="O414" s="54"/>
      <c r="P414" s="14">
        <f t="shared" si="48"/>
        <v>2049</v>
      </c>
      <c r="Q414" s="14">
        <f>Q415+Q421</f>
        <v>12.3</v>
      </c>
      <c r="R414" s="14">
        <f>R415+R421</f>
        <v>2061.3</v>
      </c>
      <c r="S414" s="14">
        <f>S415+S421</f>
        <v>1919</v>
      </c>
      <c r="T414" s="14">
        <f t="shared" si="53"/>
        <v>93.09658953087856</v>
      </c>
    </row>
    <row r="415" spans="1:20" s="3" customFormat="1" ht="37.5" customHeight="1">
      <c r="A415" s="99" t="s">
        <v>729</v>
      </c>
      <c r="B415" s="20" t="s">
        <v>147</v>
      </c>
      <c r="C415" s="20" t="s">
        <v>106</v>
      </c>
      <c r="D415" s="20" t="s">
        <v>106</v>
      </c>
      <c r="E415" s="20"/>
      <c r="F415" s="20" t="s">
        <v>87</v>
      </c>
      <c r="G415" s="84" t="s">
        <v>184</v>
      </c>
      <c r="H415" s="31">
        <f>H416</f>
        <v>2014</v>
      </c>
      <c r="I415" s="31"/>
      <c r="J415" s="50">
        <f t="shared" si="50"/>
        <v>2014</v>
      </c>
      <c r="K415" s="54"/>
      <c r="L415" s="14">
        <f t="shared" si="49"/>
        <v>2014</v>
      </c>
      <c r="M415" s="15"/>
      <c r="N415" s="14">
        <f t="shared" si="55"/>
        <v>2014</v>
      </c>
      <c r="O415" s="54"/>
      <c r="P415" s="14">
        <f t="shared" si="48"/>
        <v>2014</v>
      </c>
      <c r="Q415" s="14"/>
      <c r="R415" s="14">
        <f>R416</f>
        <v>2014</v>
      </c>
      <c r="S415" s="14">
        <f>S416</f>
        <v>1884</v>
      </c>
      <c r="T415" s="14">
        <f t="shared" si="53"/>
        <v>93.545183714002</v>
      </c>
    </row>
    <row r="416" spans="1:20" s="5" customFormat="1" ht="16.5" customHeight="1">
      <c r="A416" s="99" t="s">
        <v>37</v>
      </c>
      <c r="B416" s="17" t="s">
        <v>147</v>
      </c>
      <c r="C416" s="17" t="s">
        <v>106</v>
      </c>
      <c r="D416" s="17" t="s">
        <v>106</v>
      </c>
      <c r="E416" s="4" t="s">
        <v>274</v>
      </c>
      <c r="F416" s="4" t="s">
        <v>87</v>
      </c>
      <c r="G416" s="75" t="s">
        <v>275</v>
      </c>
      <c r="H416" s="18">
        <f>H417</f>
        <v>2014</v>
      </c>
      <c r="I416" s="18"/>
      <c r="J416" s="51">
        <f t="shared" si="50"/>
        <v>2014</v>
      </c>
      <c r="K416" s="55"/>
      <c r="L416" s="15">
        <f t="shared" si="49"/>
        <v>2014</v>
      </c>
      <c r="M416" s="15"/>
      <c r="N416" s="15">
        <f t="shared" si="55"/>
        <v>2014</v>
      </c>
      <c r="O416" s="55"/>
      <c r="P416" s="15">
        <f t="shared" si="48"/>
        <v>2014</v>
      </c>
      <c r="Q416" s="15"/>
      <c r="R416" s="15">
        <f>R417</f>
        <v>2014</v>
      </c>
      <c r="S416" s="15">
        <f>S417</f>
        <v>1884</v>
      </c>
      <c r="T416" s="15">
        <f t="shared" si="53"/>
        <v>93.545183714002</v>
      </c>
    </row>
    <row r="417" spans="1:20" s="5" customFormat="1" ht="25.5">
      <c r="A417" s="99" t="s">
        <v>38</v>
      </c>
      <c r="B417" s="17" t="s">
        <v>147</v>
      </c>
      <c r="C417" s="17" t="s">
        <v>106</v>
      </c>
      <c r="D417" s="17" t="s">
        <v>106</v>
      </c>
      <c r="E417" s="4" t="s">
        <v>225</v>
      </c>
      <c r="F417" s="4"/>
      <c r="G417" s="75" t="s">
        <v>278</v>
      </c>
      <c r="H417" s="18">
        <f>H418+H419+H420</f>
        <v>2014</v>
      </c>
      <c r="I417" s="18"/>
      <c r="J417" s="51">
        <f t="shared" si="50"/>
        <v>2014</v>
      </c>
      <c r="K417" s="55"/>
      <c r="L417" s="15">
        <f t="shared" si="49"/>
        <v>2014</v>
      </c>
      <c r="M417" s="15"/>
      <c r="N417" s="15">
        <f t="shared" si="55"/>
        <v>2014</v>
      </c>
      <c r="O417" s="55"/>
      <c r="P417" s="15">
        <f t="shared" si="48"/>
        <v>2014</v>
      </c>
      <c r="Q417" s="15"/>
      <c r="R417" s="15">
        <f>R418+R419+R420</f>
        <v>2014</v>
      </c>
      <c r="S417" s="15">
        <f>S418+S419+S420</f>
        <v>1884</v>
      </c>
      <c r="T417" s="15">
        <f t="shared" si="53"/>
        <v>93.545183714002</v>
      </c>
    </row>
    <row r="418" spans="1:20" s="5" customFormat="1" ht="25.5">
      <c r="A418" s="99" t="s">
        <v>39</v>
      </c>
      <c r="B418" s="17" t="s">
        <v>147</v>
      </c>
      <c r="C418" s="17" t="s">
        <v>106</v>
      </c>
      <c r="D418" s="17"/>
      <c r="E418" s="17" t="s">
        <v>225</v>
      </c>
      <c r="F418" s="4" t="s">
        <v>187</v>
      </c>
      <c r="G418" s="75" t="s">
        <v>277</v>
      </c>
      <c r="H418" s="18">
        <v>1839</v>
      </c>
      <c r="I418" s="18"/>
      <c r="J418" s="51">
        <f t="shared" si="50"/>
        <v>1839</v>
      </c>
      <c r="K418" s="55"/>
      <c r="L418" s="15">
        <f t="shared" si="49"/>
        <v>1839</v>
      </c>
      <c r="M418" s="14"/>
      <c r="N418" s="15">
        <f t="shared" si="55"/>
        <v>1839</v>
      </c>
      <c r="O418" s="55"/>
      <c r="P418" s="15">
        <f t="shared" si="48"/>
        <v>1839</v>
      </c>
      <c r="Q418" s="55"/>
      <c r="R418" s="15">
        <f>P418+Q418</f>
        <v>1839</v>
      </c>
      <c r="S418" s="55">
        <v>1809.7</v>
      </c>
      <c r="T418" s="15">
        <f t="shared" si="53"/>
        <v>98.40674279499729</v>
      </c>
    </row>
    <row r="419" spans="1:20" s="5" customFormat="1" ht="25.5">
      <c r="A419" s="99" t="s">
        <v>730</v>
      </c>
      <c r="B419" s="17" t="s">
        <v>147</v>
      </c>
      <c r="C419" s="17" t="s">
        <v>106</v>
      </c>
      <c r="D419" s="17"/>
      <c r="E419" s="4" t="s">
        <v>225</v>
      </c>
      <c r="F419" s="17" t="s">
        <v>226</v>
      </c>
      <c r="G419" s="78" t="s">
        <v>237</v>
      </c>
      <c r="H419" s="18">
        <v>174</v>
      </c>
      <c r="I419" s="18"/>
      <c r="J419" s="51">
        <f t="shared" si="50"/>
        <v>174</v>
      </c>
      <c r="K419" s="55"/>
      <c r="L419" s="15">
        <f t="shared" si="49"/>
        <v>174</v>
      </c>
      <c r="M419" s="15"/>
      <c r="N419" s="15">
        <f t="shared" si="55"/>
        <v>174</v>
      </c>
      <c r="O419" s="55"/>
      <c r="P419" s="15">
        <f t="shared" si="48"/>
        <v>174</v>
      </c>
      <c r="Q419" s="55"/>
      <c r="R419" s="15">
        <f>P419+Q419</f>
        <v>174</v>
      </c>
      <c r="S419" s="55">
        <v>74.1</v>
      </c>
      <c r="T419" s="15">
        <f t="shared" si="53"/>
        <v>42.58620689655172</v>
      </c>
    </row>
    <row r="420" spans="1:20" s="5" customFormat="1" ht="12.75">
      <c r="A420" s="99" t="s">
        <v>731</v>
      </c>
      <c r="B420" s="17" t="s">
        <v>147</v>
      </c>
      <c r="C420" s="17" t="s">
        <v>106</v>
      </c>
      <c r="D420" s="17"/>
      <c r="E420" s="4" t="s">
        <v>225</v>
      </c>
      <c r="F420" s="28" t="s">
        <v>975</v>
      </c>
      <c r="G420" s="76" t="s">
        <v>976</v>
      </c>
      <c r="H420" s="18">
        <v>1</v>
      </c>
      <c r="I420" s="18"/>
      <c r="J420" s="51">
        <f t="shared" si="50"/>
        <v>1</v>
      </c>
      <c r="K420" s="55"/>
      <c r="L420" s="15">
        <f t="shared" si="49"/>
        <v>1</v>
      </c>
      <c r="M420" s="15"/>
      <c r="N420" s="15">
        <f t="shared" si="55"/>
        <v>1</v>
      </c>
      <c r="O420" s="55"/>
      <c r="P420" s="15">
        <f t="shared" si="48"/>
        <v>1</v>
      </c>
      <c r="Q420" s="55"/>
      <c r="R420" s="15">
        <f>P420+Q420</f>
        <v>1</v>
      </c>
      <c r="S420" s="55">
        <v>0.2</v>
      </c>
      <c r="T420" s="15">
        <f t="shared" si="53"/>
        <v>20</v>
      </c>
    </row>
    <row r="421" spans="1:20" s="3" customFormat="1" ht="12.75">
      <c r="A421" s="99" t="s">
        <v>747</v>
      </c>
      <c r="B421" s="20" t="s">
        <v>147</v>
      </c>
      <c r="C421" s="20" t="s">
        <v>78</v>
      </c>
      <c r="D421" s="20"/>
      <c r="E421" s="20"/>
      <c r="F421" s="36"/>
      <c r="G421" s="94" t="s">
        <v>103</v>
      </c>
      <c r="H421" s="31">
        <v>264</v>
      </c>
      <c r="I421" s="31"/>
      <c r="J421" s="50">
        <v>264</v>
      </c>
      <c r="K421" s="14">
        <v>-229</v>
      </c>
      <c r="L421" s="14">
        <v>35</v>
      </c>
      <c r="M421" s="15"/>
      <c r="N421" s="14">
        <v>35</v>
      </c>
      <c r="O421" s="54"/>
      <c r="P421" s="14">
        <f t="shared" si="48"/>
        <v>35</v>
      </c>
      <c r="Q421" s="54">
        <f aca="true" t="shared" si="57" ref="Q421:S422">Q422</f>
        <v>12.3</v>
      </c>
      <c r="R421" s="14">
        <f t="shared" si="57"/>
        <v>47.3</v>
      </c>
      <c r="S421" s="14">
        <f t="shared" si="57"/>
        <v>35</v>
      </c>
      <c r="T421" s="14">
        <f t="shared" si="53"/>
        <v>73.99577167019028</v>
      </c>
    </row>
    <row r="422" spans="1:20" s="5" customFormat="1" ht="38.25">
      <c r="A422" s="99" t="s">
        <v>266</v>
      </c>
      <c r="B422" s="17" t="s">
        <v>147</v>
      </c>
      <c r="C422" s="17" t="s">
        <v>78</v>
      </c>
      <c r="D422" s="17"/>
      <c r="E422" s="17" t="s">
        <v>349</v>
      </c>
      <c r="F422" s="33"/>
      <c r="G422" s="78" t="s">
        <v>262</v>
      </c>
      <c r="H422" s="18">
        <f>H423</f>
        <v>35</v>
      </c>
      <c r="I422" s="18"/>
      <c r="J422" s="51">
        <f t="shared" si="50"/>
        <v>35</v>
      </c>
      <c r="K422" s="15"/>
      <c r="L422" s="15">
        <f t="shared" si="49"/>
        <v>35</v>
      </c>
      <c r="M422" s="15"/>
      <c r="N422" s="15">
        <f t="shared" si="55"/>
        <v>35</v>
      </c>
      <c r="O422" s="55"/>
      <c r="P422" s="15">
        <f t="shared" si="48"/>
        <v>35</v>
      </c>
      <c r="Q422" s="55">
        <f t="shared" si="57"/>
        <v>12.3</v>
      </c>
      <c r="R422" s="15">
        <f t="shared" si="57"/>
        <v>47.3</v>
      </c>
      <c r="S422" s="15">
        <f t="shared" si="57"/>
        <v>35</v>
      </c>
      <c r="T422" s="15">
        <f t="shared" si="53"/>
        <v>73.99577167019028</v>
      </c>
    </row>
    <row r="423" spans="1:20" s="5" customFormat="1" ht="25.5">
      <c r="A423" s="99" t="s">
        <v>748</v>
      </c>
      <c r="B423" s="17" t="s">
        <v>147</v>
      </c>
      <c r="C423" s="17" t="s">
        <v>78</v>
      </c>
      <c r="D423" s="17"/>
      <c r="E423" s="17" t="s">
        <v>349</v>
      </c>
      <c r="F423" s="33" t="s">
        <v>226</v>
      </c>
      <c r="G423" s="78" t="s">
        <v>237</v>
      </c>
      <c r="H423" s="18">
        <v>35</v>
      </c>
      <c r="I423" s="18"/>
      <c r="J423" s="51">
        <f t="shared" si="50"/>
        <v>35</v>
      </c>
      <c r="K423" s="15"/>
      <c r="L423" s="15">
        <f t="shared" si="49"/>
        <v>35</v>
      </c>
      <c r="M423" s="15"/>
      <c r="N423" s="15">
        <f t="shared" si="55"/>
        <v>35</v>
      </c>
      <c r="O423" s="55"/>
      <c r="P423" s="15">
        <f t="shared" si="48"/>
        <v>35</v>
      </c>
      <c r="Q423" s="55">
        <v>12.3</v>
      </c>
      <c r="R423" s="15">
        <f>P423+Q423</f>
        <v>47.3</v>
      </c>
      <c r="S423" s="15">
        <v>35</v>
      </c>
      <c r="T423" s="15">
        <f t="shared" si="53"/>
        <v>73.99577167019028</v>
      </c>
    </row>
    <row r="424" spans="1:20" s="3" customFormat="1" ht="25.5">
      <c r="A424" s="99" t="s">
        <v>373</v>
      </c>
      <c r="B424" s="20" t="s">
        <v>147</v>
      </c>
      <c r="C424" s="20" t="s">
        <v>107</v>
      </c>
      <c r="D424" s="20"/>
      <c r="E424" s="9"/>
      <c r="F424" s="36"/>
      <c r="G424" s="84" t="s">
        <v>108</v>
      </c>
      <c r="H424" s="31"/>
      <c r="I424" s="31"/>
      <c r="J424" s="50"/>
      <c r="K424" s="14"/>
      <c r="L424" s="14"/>
      <c r="M424" s="14"/>
      <c r="N424" s="14">
        <f>N425</f>
        <v>160</v>
      </c>
      <c r="O424" s="54"/>
      <c r="P424" s="14">
        <f t="shared" si="48"/>
        <v>160</v>
      </c>
      <c r="Q424" s="54"/>
      <c r="R424" s="14">
        <f aca="true" t="shared" si="58" ref="R424:S426">R425</f>
        <v>160</v>
      </c>
      <c r="S424" s="14">
        <f t="shared" si="58"/>
        <v>156</v>
      </c>
      <c r="T424" s="14">
        <f t="shared" si="53"/>
        <v>97.5</v>
      </c>
    </row>
    <row r="425" spans="1:20" s="5" customFormat="1" ht="25.5">
      <c r="A425" s="99" t="s">
        <v>758</v>
      </c>
      <c r="B425" s="20" t="s">
        <v>147</v>
      </c>
      <c r="C425" s="20" t="s">
        <v>299</v>
      </c>
      <c r="D425" s="17"/>
      <c r="E425" s="4"/>
      <c r="F425" s="33"/>
      <c r="G425" s="80" t="s">
        <v>297</v>
      </c>
      <c r="H425" s="18"/>
      <c r="I425" s="18"/>
      <c r="J425" s="51"/>
      <c r="K425" s="15"/>
      <c r="L425" s="15"/>
      <c r="M425" s="15">
        <f>M426</f>
        <v>160</v>
      </c>
      <c r="N425" s="14">
        <f>N426</f>
        <v>160</v>
      </c>
      <c r="O425" s="55"/>
      <c r="P425" s="15">
        <f t="shared" si="48"/>
        <v>160</v>
      </c>
      <c r="Q425" s="55"/>
      <c r="R425" s="14">
        <f t="shared" si="58"/>
        <v>160</v>
      </c>
      <c r="S425" s="14">
        <f t="shared" si="58"/>
        <v>156</v>
      </c>
      <c r="T425" s="14">
        <f t="shared" si="53"/>
        <v>97.5</v>
      </c>
    </row>
    <row r="426" spans="1:20" s="5" customFormat="1" ht="25.5">
      <c r="A426" s="99" t="s">
        <v>759</v>
      </c>
      <c r="B426" s="17" t="s">
        <v>147</v>
      </c>
      <c r="C426" s="17" t="s">
        <v>299</v>
      </c>
      <c r="D426" s="17"/>
      <c r="E426" s="4" t="s">
        <v>337</v>
      </c>
      <c r="F426" s="33"/>
      <c r="G426" s="75" t="s">
        <v>298</v>
      </c>
      <c r="H426" s="18"/>
      <c r="I426" s="18"/>
      <c r="J426" s="51"/>
      <c r="K426" s="15"/>
      <c r="L426" s="15"/>
      <c r="M426" s="15">
        <f>M427</f>
        <v>160</v>
      </c>
      <c r="N426" s="15">
        <f>N427</f>
        <v>160</v>
      </c>
      <c r="O426" s="55"/>
      <c r="P426" s="15">
        <f t="shared" si="48"/>
        <v>160</v>
      </c>
      <c r="Q426" s="55"/>
      <c r="R426" s="15">
        <f t="shared" si="58"/>
        <v>160</v>
      </c>
      <c r="S426" s="15">
        <f t="shared" si="58"/>
        <v>156</v>
      </c>
      <c r="T426" s="15">
        <f t="shared" si="53"/>
        <v>97.5</v>
      </c>
    </row>
    <row r="427" spans="1:20" s="5" customFormat="1" ht="25.5">
      <c r="A427" s="99" t="s">
        <v>760</v>
      </c>
      <c r="B427" s="17" t="s">
        <v>147</v>
      </c>
      <c r="C427" s="17" t="s">
        <v>299</v>
      </c>
      <c r="D427" s="17"/>
      <c r="E427" s="4" t="s">
        <v>337</v>
      </c>
      <c r="F427" s="33" t="s">
        <v>226</v>
      </c>
      <c r="G427" s="78" t="s">
        <v>237</v>
      </c>
      <c r="H427" s="18"/>
      <c r="I427" s="18"/>
      <c r="J427" s="51"/>
      <c r="K427" s="15"/>
      <c r="L427" s="15"/>
      <c r="M427" s="15">
        <v>160</v>
      </c>
      <c r="N427" s="15">
        <v>160</v>
      </c>
      <c r="O427" s="55"/>
      <c r="P427" s="15">
        <f t="shared" si="48"/>
        <v>160</v>
      </c>
      <c r="Q427" s="55"/>
      <c r="R427" s="15">
        <f>P427+Q427</f>
        <v>160</v>
      </c>
      <c r="S427" s="15">
        <v>156</v>
      </c>
      <c r="T427" s="15">
        <f t="shared" si="53"/>
        <v>97.5</v>
      </c>
    </row>
    <row r="428" spans="1:20" s="5" customFormat="1" ht="12.75">
      <c r="A428" s="99" t="s">
        <v>761</v>
      </c>
      <c r="B428" s="20" t="s">
        <v>147</v>
      </c>
      <c r="C428" s="20" t="s">
        <v>113</v>
      </c>
      <c r="D428" s="20"/>
      <c r="E428" s="20"/>
      <c r="F428" s="20"/>
      <c r="G428" s="84" t="s">
        <v>114</v>
      </c>
      <c r="H428" s="31">
        <f>H429</f>
        <v>42</v>
      </c>
      <c r="I428" s="31"/>
      <c r="J428" s="50">
        <f t="shared" si="50"/>
        <v>42</v>
      </c>
      <c r="K428" s="15"/>
      <c r="L428" s="14">
        <f t="shared" si="49"/>
        <v>42</v>
      </c>
      <c r="M428" s="15"/>
      <c r="N428" s="14">
        <f t="shared" si="55"/>
        <v>42</v>
      </c>
      <c r="O428" s="15" t="e">
        <f>O429</f>
        <v>#REF!</v>
      </c>
      <c r="P428" s="15" t="e">
        <f t="shared" si="48"/>
        <v>#REF!</v>
      </c>
      <c r="Q428" s="55">
        <f>Q429</f>
        <v>0</v>
      </c>
      <c r="R428" s="14">
        <f>R429</f>
        <v>185.4</v>
      </c>
      <c r="S428" s="14">
        <f>S429</f>
        <v>143.7</v>
      </c>
      <c r="T428" s="14">
        <f t="shared" si="53"/>
        <v>77.50809061488673</v>
      </c>
    </row>
    <row r="429" spans="1:20" s="5" customFormat="1" ht="12.75">
      <c r="A429" s="99" t="s">
        <v>762</v>
      </c>
      <c r="B429" s="20" t="s">
        <v>147</v>
      </c>
      <c r="C429" s="20" t="s">
        <v>74</v>
      </c>
      <c r="D429" s="20"/>
      <c r="E429" s="20"/>
      <c r="F429" s="20"/>
      <c r="G429" s="84" t="s">
        <v>75</v>
      </c>
      <c r="H429" s="31">
        <f>H430</f>
        <v>42</v>
      </c>
      <c r="I429" s="31"/>
      <c r="J429" s="50">
        <f t="shared" si="50"/>
        <v>42</v>
      </c>
      <c r="K429" s="55"/>
      <c r="L429" s="14">
        <f t="shared" si="49"/>
        <v>42</v>
      </c>
      <c r="M429" s="14"/>
      <c r="N429" s="14">
        <f t="shared" si="55"/>
        <v>42</v>
      </c>
      <c r="O429" s="15" t="e">
        <f>O430</f>
        <v>#REF!</v>
      </c>
      <c r="P429" s="15" t="e">
        <f t="shared" si="48"/>
        <v>#REF!</v>
      </c>
      <c r="Q429" s="55">
        <f>Q430</f>
        <v>0</v>
      </c>
      <c r="R429" s="14">
        <f>R430+R433</f>
        <v>185.4</v>
      </c>
      <c r="S429" s="14">
        <f>S430+S433</f>
        <v>143.7</v>
      </c>
      <c r="T429" s="14">
        <f t="shared" si="53"/>
        <v>77.50809061488673</v>
      </c>
    </row>
    <row r="430" spans="1:20" s="5" customFormat="1" ht="38.25">
      <c r="A430" s="99" t="s">
        <v>763</v>
      </c>
      <c r="B430" s="17" t="s">
        <v>147</v>
      </c>
      <c r="C430" s="17" t="s">
        <v>74</v>
      </c>
      <c r="D430" s="17"/>
      <c r="E430" s="4" t="s">
        <v>340</v>
      </c>
      <c r="F430" s="20"/>
      <c r="G430" s="78" t="s">
        <v>263</v>
      </c>
      <c r="H430" s="18">
        <f>H431</f>
        <v>42</v>
      </c>
      <c r="I430" s="18"/>
      <c r="J430" s="51">
        <f t="shared" si="50"/>
        <v>42</v>
      </c>
      <c r="K430" s="55"/>
      <c r="L430" s="15">
        <f t="shared" si="49"/>
        <v>42</v>
      </c>
      <c r="M430" s="14"/>
      <c r="N430" s="15">
        <f t="shared" si="55"/>
        <v>42</v>
      </c>
      <c r="O430" s="15" t="e">
        <f>O431+O433</f>
        <v>#REF!</v>
      </c>
      <c r="P430" s="15" t="e">
        <f>P431+#REF!</f>
        <v>#REF!</v>
      </c>
      <c r="Q430" s="55">
        <f>Q431+Q432</f>
        <v>0</v>
      </c>
      <c r="R430" s="18">
        <f>R431+R432</f>
        <v>85</v>
      </c>
      <c r="S430" s="18">
        <f>S431+S432</f>
        <v>85</v>
      </c>
      <c r="T430" s="15">
        <f t="shared" si="53"/>
        <v>100</v>
      </c>
    </row>
    <row r="431" spans="1:20" s="5" customFormat="1" ht="25.5">
      <c r="A431" s="99" t="s">
        <v>764</v>
      </c>
      <c r="B431" s="17" t="s">
        <v>147</v>
      </c>
      <c r="C431" s="17" t="s">
        <v>74</v>
      </c>
      <c r="D431" s="17"/>
      <c r="E431" s="4" t="s">
        <v>340</v>
      </c>
      <c r="F431" s="17" t="s">
        <v>226</v>
      </c>
      <c r="G431" s="78" t="s">
        <v>237</v>
      </c>
      <c r="H431" s="18">
        <v>42</v>
      </c>
      <c r="I431" s="18"/>
      <c r="J431" s="51">
        <f t="shared" si="50"/>
        <v>42</v>
      </c>
      <c r="K431" s="55"/>
      <c r="L431" s="15">
        <f t="shared" si="49"/>
        <v>42</v>
      </c>
      <c r="M431" s="15"/>
      <c r="N431" s="15">
        <f t="shared" si="55"/>
        <v>42</v>
      </c>
      <c r="O431" s="15">
        <v>43</v>
      </c>
      <c r="P431" s="15">
        <v>85</v>
      </c>
      <c r="Q431" s="15">
        <v>-43</v>
      </c>
      <c r="R431" s="15">
        <f>P431+Q431</f>
        <v>42</v>
      </c>
      <c r="S431" s="15">
        <v>42</v>
      </c>
      <c r="T431" s="15">
        <f t="shared" si="53"/>
        <v>100</v>
      </c>
    </row>
    <row r="432" spans="1:20" s="5" customFormat="1" ht="12.75">
      <c r="A432" s="99" t="s">
        <v>765</v>
      </c>
      <c r="B432" s="17" t="s">
        <v>147</v>
      </c>
      <c r="C432" s="17" t="s">
        <v>74</v>
      </c>
      <c r="D432" s="17"/>
      <c r="E432" s="4" t="s">
        <v>340</v>
      </c>
      <c r="F432" s="17" t="s">
        <v>231</v>
      </c>
      <c r="G432" s="79" t="s">
        <v>232</v>
      </c>
      <c r="H432" s="18"/>
      <c r="I432" s="18"/>
      <c r="J432" s="51"/>
      <c r="K432" s="55"/>
      <c r="L432" s="15"/>
      <c r="M432" s="15"/>
      <c r="N432" s="15"/>
      <c r="O432" s="15"/>
      <c r="P432" s="15"/>
      <c r="Q432" s="15">
        <v>43</v>
      </c>
      <c r="R432" s="15">
        <f>P432+Q432</f>
        <v>43</v>
      </c>
      <c r="S432" s="15">
        <v>43</v>
      </c>
      <c r="T432" s="15">
        <f t="shared" si="53"/>
        <v>100</v>
      </c>
    </row>
    <row r="433" spans="1:20" s="5" customFormat="1" ht="25.5">
      <c r="A433" s="99" t="s">
        <v>766</v>
      </c>
      <c r="B433" s="17" t="s">
        <v>147</v>
      </c>
      <c r="C433" s="17" t="s">
        <v>74</v>
      </c>
      <c r="D433" s="17"/>
      <c r="E433" s="4" t="s">
        <v>864</v>
      </c>
      <c r="F433" s="17"/>
      <c r="G433" s="78" t="s">
        <v>865</v>
      </c>
      <c r="H433" s="18"/>
      <c r="I433" s="18"/>
      <c r="J433" s="51"/>
      <c r="K433" s="55"/>
      <c r="L433" s="15"/>
      <c r="M433" s="15"/>
      <c r="N433" s="15"/>
      <c r="O433" s="15" t="e">
        <f>#REF!</f>
        <v>#REF!</v>
      </c>
      <c r="P433" s="15" t="e">
        <f>#REF!</f>
        <v>#REF!</v>
      </c>
      <c r="Q433" s="55">
        <v>0</v>
      </c>
      <c r="R433" s="15">
        <f>R434</f>
        <v>100.4</v>
      </c>
      <c r="S433" s="15">
        <f>S434</f>
        <v>58.7</v>
      </c>
      <c r="T433" s="15">
        <f t="shared" si="53"/>
        <v>58.46613545816734</v>
      </c>
    </row>
    <row r="434" spans="1:20" s="5" customFormat="1" ht="12.75">
      <c r="A434" s="99" t="s">
        <v>767</v>
      </c>
      <c r="B434" s="17" t="s">
        <v>147</v>
      </c>
      <c r="C434" s="17" t="s">
        <v>74</v>
      </c>
      <c r="D434" s="17"/>
      <c r="E434" s="4" t="s">
        <v>864</v>
      </c>
      <c r="F434" s="17" t="s">
        <v>231</v>
      </c>
      <c r="G434" s="79" t="s">
        <v>232</v>
      </c>
      <c r="H434" s="18"/>
      <c r="I434" s="18"/>
      <c r="J434" s="51"/>
      <c r="K434" s="55"/>
      <c r="L434" s="15"/>
      <c r="M434" s="15"/>
      <c r="N434" s="15"/>
      <c r="O434" s="15"/>
      <c r="P434" s="15"/>
      <c r="Q434" s="55">
        <v>100.4</v>
      </c>
      <c r="R434" s="15">
        <f>P434+Q434</f>
        <v>100.4</v>
      </c>
      <c r="S434" s="55">
        <v>58.7</v>
      </c>
      <c r="T434" s="15">
        <f t="shared" si="53"/>
        <v>58.46613545816734</v>
      </c>
    </row>
    <row r="435" spans="1:20" s="3" customFormat="1" ht="12.75">
      <c r="A435" s="99" t="s">
        <v>768</v>
      </c>
      <c r="B435" s="20" t="s">
        <v>147</v>
      </c>
      <c r="C435" s="20" t="s">
        <v>137</v>
      </c>
      <c r="D435" s="20" t="s">
        <v>137</v>
      </c>
      <c r="E435" s="17"/>
      <c r="F435" s="20" t="s">
        <v>87</v>
      </c>
      <c r="G435" s="84" t="s">
        <v>138</v>
      </c>
      <c r="H435" s="31">
        <f>H436+H453</f>
        <v>19823</v>
      </c>
      <c r="I435" s="31"/>
      <c r="J435" s="50">
        <f t="shared" si="50"/>
        <v>19823</v>
      </c>
      <c r="K435" s="54"/>
      <c r="L435" s="14">
        <f t="shared" si="49"/>
        <v>19823</v>
      </c>
      <c r="M435" s="15">
        <f>M436</f>
        <v>46.6</v>
      </c>
      <c r="N435" s="14">
        <f t="shared" si="55"/>
        <v>19869.6</v>
      </c>
      <c r="O435" s="14">
        <f>O436</f>
        <v>2368.6</v>
      </c>
      <c r="P435" s="14">
        <f aca="true" t="shared" si="59" ref="P435:P508">N435+O435</f>
        <v>22238.199999999997</v>
      </c>
      <c r="Q435" s="14">
        <f>Q436</f>
        <v>65</v>
      </c>
      <c r="R435" s="14">
        <f>R436+R451</f>
        <v>22303.199999999997</v>
      </c>
      <c r="S435" s="14">
        <f>S436+S451</f>
        <v>20465.399999999998</v>
      </c>
      <c r="T435" s="14">
        <f t="shared" si="53"/>
        <v>91.7599268266437</v>
      </c>
    </row>
    <row r="436" spans="1:20" s="3" customFormat="1" ht="12.75">
      <c r="A436" s="99" t="s">
        <v>769</v>
      </c>
      <c r="B436" s="20" t="s">
        <v>147</v>
      </c>
      <c r="C436" s="20" t="s">
        <v>141</v>
      </c>
      <c r="D436" s="20" t="s">
        <v>141</v>
      </c>
      <c r="E436" s="20"/>
      <c r="F436" s="20" t="s">
        <v>87</v>
      </c>
      <c r="G436" s="84" t="s">
        <v>142</v>
      </c>
      <c r="H436" s="31">
        <f>H438+H444</f>
        <v>19647</v>
      </c>
      <c r="I436" s="31"/>
      <c r="J436" s="50">
        <f t="shared" si="50"/>
        <v>19647</v>
      </c>
      <c r="K436" s="54"/>
      <c r="L436" s="14">
        <f t="shared" si="49"/>
        <v>19647</v>
      </c>
      <c r="M436" s="15">
        <f>M437</f>
        <v>46.6</v>
      </c>
      <c r="N436" s="14">
        <f t="shared" si="55"/>
        <v>19693.6</v>
      </c>
      <c r="O436" s="14">
        <f>O437</f>
        <v>2368.6</v>
      </c>
      <c r="P436" s="14">
        <f t="shared" si="59"/>
        <v>22062.199999999997</v>
      </c>
      <c r="Q436" s="14">
        <f>Q437</f>
        <v>65</v>
      </c>
      <c r="R436" s="14">
        <f>R437</f>
        <v>22127.199999999997</v>
      </c>
      <c r="S436" s="14">
        <f>S437</f>
        <v>20322.6</v>
      </c>
      <c r="T436" s="14">
        <f t="shared" si="53"/>
        <v>91.84442676886366</v>
      </c>
    </row>
    <row r="437" spans="1:20" s="5" customFormat="1" ht="51">
      <c r="A437" s="99" t="s">
        <v>770</v>
      </c>
      <c r="B437" s="17" t="s">
        <v>147</v>
      </c>
      <c r="C437" s="17" t="s">
        <v>141</v>
      </c>
      <c r="D437" s="17" t="s">
        <v>141</v>
      </c>
      <c r="E437" s="17" t="s">
        <v>351</v>
      </c>
      <c r="F437" s="17" t="s">
        <v>87</v>
      </c>
      <c r="G437" s="78" t="s">
        <v>261</v>
      </c>
      <c r="H437" s="18">
        <f>H438+H444</f>
        <v>19647</v>
      </c>
      <c r="I437" s="18"/>
      <c r="J437" s="51">
        <f t="shared" si="50"/>
        <v>19647</v>
      </c>
      <c r="K437" s="55"/>
      <c r="L437" s="15">
        <f t="shared" si="49"/>
        <v>19647</v>
      </c>
      <c r="M437" s="15">
        <f>M438+M444</f>
        <v>46.6</v>
      </c>
      <c r="N437" s="15">
        <f t="shared" si="55"/>
        <v>19693.6</v>
      </c>
      <c r="O437" s="15">
        <f>O438+O444</f>
        <v>2368.6</v>
      </c>
      <c r="P437" s="15">
        <f t="shared" si="59"/>
        <v>22062.199999999997</v>
      </c>
      <c r="Q437" s="15">
        <f>Q438+Q444</f>
        <v>65</v>
      </c>
      <c r="R437" s="15">
        <f>R438+R444</f>
        <v>22127.199999999997</v>
      </c>
      <c r="S437" s="15">
        <f>S438+S444</f>
        <v>20322.6</v>
      </c>
      <c r="T437" s="15">
        <f t="shared" si="53"/>
        <v>91.84442676886366</v>
      </c>
    </row>
    <row r="438" spans="1:20" s="5" customFormat="1" ht="25.5">
      <c r="A438" s="99" t="s">
        <v>771</v>
      </c>
      <c r="B438" s="17" t="s">
        <v>147</v>
      </c>
      <c r="C438" s="17" t="s">
        <v>141</v>
      </c>
      <c r="D438" s="17" t="s">
        <v>141</v>
      </c>
      <c r="E438" s="17" t="s">
        <v>227</v>
      </c>
      <c r="F438" s="17"/>
      <c r="G438" s="78" t="s">
        <v>228</v>
      </c>
      <c r="H438" s="18">
        <f>H439</f>
        <v>16777</v>
      </c>
      <c r="I438" s="18"/>
      <c r="J438" s="51">
        <f t="shared" si="50"/>
        <v>16777</v>
      </c>
      <c r="K438" s="55"/>
      <c r="L438" s="15">
        <f t="shared" si="49"/>
        <v>16777</v>
      </c>
      <c r="M438" s="15"/>
      <c r="N438" s="15">
        <f t="shared" si="55"/>
        <v>16777</v>
      </c>
      <c r="O438" s="15">
        <f>O439+O442</f>
        <v>2368.6</v>
      </c>
      <c r="P438" s="15">
        <f t="shared" si="59"/>
        <v>19145.6</v>
      </c>
      <c r="Q438" s="55"/>
      <c r="R438" s="15">
        <f>R439+R442</f>
        <v>19145.6</v>
      </c>
      <c r="S438" s="15">
        <f>S439+S442</f>
        <v>17548.1</v>
      </c>
      <c r="T438" s="15">
        <f t="shared" si="53"/>
        <v>91.65604629784389</v>
      </c>
    </row>
    <row r="439" spans="1:20" s="5" customFormat="1" ht="25.5">
      <c r="A439" s="99" t="s">
        <v>786</v>
      </c>
      <c r="B439" s="17" t="s">
        <v>147</v>
      </c>
      <c r="C439" s="17" t="s">
        <v>141</v>
      </c>
      <c r="D439" s="17" t="s">
        <v>141</v>
      </c>
      <c r="E439" s="17" t="s">
        <v>229</v>
      </c>
      <c r="F439" s="17"/>
      <c r="G439" s="79" t="s">
        <v>738</v>
      </c>
      <c r="H439" s="18">
        <f>H440+H441</f>
        <v>16777</v>
      </c>
      <c r="I439" s="18"/>
      <c r="J439" s="51">
        <f t="shared" si="50"/>
        <v>16777</v>
      </c>
      <c r="K439" s="55"/>
      <c r="L439" s="15">
        <f t="shared" si="49"/>
        <v>16777</v>
      </c>
      <c r="M439" s="15"/>
      <c r="N439" s="15">
        <f t="shared" si="55"/>
        <v>16777</v>
      </c>
      <c r="O439" s="15">
        <f>O440+O441</f>
        <v>836</v>
      </c>
      <c r="P439" s="15">
        <f t="shared" si="59"/>
        <v>17613</v>
      </c>
      <c r="Q439" s="55"/>
      <c r="R439" s="15">
        <f>R440+R441</f>
        <v>17613</v>
      </c>
      <c r="S439" s="15">
        <f>S440+S441</f>
        <v>16015.5</v>
      </c>
      <c r="T439" s="15">
        <f t="shared" si="53"/>
        <v>90.92999489013796</v>
      </c>
    </row>
    <row r="440" spans="1:20" s="5" customFormat="1" ht="51">
      <c r="A440" s="99" t="s">
        <v>6</v>
      </c>
      <c r="B440" s="17" t="s">
        <v>147</v>
      </c>
      <c r="C440" s="17" t="s">
        <v>141</v>
      </c>
      <c r="D440" s="17" t="s">
        <v>141</v>
      </c>
      <c r="E440" s="17" t="s">
        <v>229</v>
      </c>
      <c r="F440" s="17" t="s">
        <v>230</v>
      </c>
      <c r="G440" s="79" t="s">
        <v>990</v>
      </c>
      <c r="H440" s="18">
        <v>15381</v>
      </c>
      <c r="I440" s="18"/>
      <c r="J440" s="51">
        <f t="shared" si="50"/>
        <v>15381</v>
      </c>
      <c r="K440" s="55"/>
      <c r="L440" s="15">
        <f t="shared" si="49"/>
        <v>15381</v>
      </c>
      <c r="M440" s="15"/>
      <c r="N440" s="15">
        <f t="shared" si="55"/>
        <v>15381</v>
      </c>
      <c r="O440" s="15"/>
      <c r="P440" s="15">
        <f t="shared" si="59"/>
        <v>15381</v>
      </c>
      <c r="Q440" s="55"/>
      <c r="R440" s="15">
        <f>P440+Q440</f>
        <v>15381</v>
      </c>
      <c r="S440" s="56">
        <v>14133.4</v>
      </c>
      <c r="T440" s="15">
        <f t="shared" si="53"/>
        <v>91.88869384305312</v>
      </c>
    </row>
    <row r="441" spans="1:20" s="5" customFormat="1" ht="12.75">
      <c r="A441" s="99" t="s">
        <v>787</v>
      </c>
      <c r="B441" s="17" t="s">
        <v>147</v>
      </c>
      <c r="C441" s="17" t="s">
        <v>141</v>
      </c>
      <c r="D441" s="17" t="s">
        <v>141</v>
      </c>
      <c r="E441" s="17" t="s">
        <v>229</v>
      </c>
      <c r="F441" s="33" t="s">
        <v>231</v>
      </c>
      <c r="G441" s="79" t="s">
        <v>232</v>
      </c>
      <c r="H441" s="18">
        <v>1396</v>
      </c>
      <c r="I441" s="18"/>
      <c r="J441" s="51">
        <f t="shared" si="50"/>
        <v>1396</v>
      </c>
      <c r="K441" s="55"/>
      <c r="L441" s="15">
        <f t="shared" si="49"/>
        <v>1396</v>
      </c>
      <c r="M441" s="15"/>
      <c r="N441" s="15">
        <f t="shared" si="55"/>
        <v>1396</v>
      </c>
      <c r="O441" s="15">
        <v>836</v>
      </c>
      <c r="P441" s="15">
        <f t="shared" si="59"/>
        <v>2232</v>
      </c>
      <c r="Q441" s="55"/>
      <c r="R441" s="15">
        <f>P441+Q441</f>
        <v>2232</v>
      </c>
      <c r="S441" s="56">
        <v>1882.1</v>
      </c>
      <c r="T441" s="15">
        <f t="shared" si="53"/>
        <v>84.32347670250896</v>
      </c>
    </row>
    <row r="442" spans="1:20" s="5" customFormat="1" ht="90" customHeight="1">
      <c r="A442" s="99" t="s">
        <v>788</v>
      </c>
      <c r="B442" s="17" t="s">
        <v>147</v>
      </c>
      <c r="C442" s="17" t="s">
        <v>141</v>
      </c>
      <c r="D442" s="17"/>
      <c r="E442" s="17" t="s">
        <v>923</v>
      </c>
      <c r="F442" s="33"/>
      <c r="G442" s="79" t="s">
        <v>991</v>
      </c>
      <c r="H442" s="18"/>
      <c r="I442" s="18"/>
      <c r="J442" s="51"/>
      <c r="K442" s="55"/>
      <c r="L442" s="15"/>
      <c r="M442" s="15"/>
      <c r="N442" s="15"/>
      <c r="O442" s="15">
        <f>O443</f>
        <v>1532.6</v>
      </c>
      <c r="P442" s="15">
        <f>P443</f>
        <v>1532.6</v>
      </c>
      <c r="Q442" s="15"/>
      <c r="R442" s="15">
        <f>R443</f>
        <v>1532.6</v>
      </c>
      <c r="S442" s="15">
        <f>S443</f>
        <v>1532.6</v>
      </c>
      <c r="T442" s="15">
        <f t="shared" si="53"/>
        <v>100</v>
      </c>
    </row>
    <row r="443" spans="1:20" s="5" customFormat="1" ht="12.75">
      <c r="A443" s="99" t="s">
        <v>789</v>
      </c>
      <c r="B443" s="17" t="s">
        <v>147</v>
      </c>
      <c r="C443" s="17" t="s">
        <v>141</v>
      </c>
      <c r="D443" s="17"/>
      <c r="E443" s="17" t="s">
        <v>923</v>
      </c>
      <c r="F443" s="33" t="s">
        <v>231</v>
      </c>
      <c r="G443" s="79" t="s">
        <v>232</v>
      </c>
      <c r="H443" s="18"/>
      <c r="I443" s="18"/>
      <c r="J443" s="51"/>
      <c r="K443" s="55"/>
      <c r="L443" s="15"/>
      <c r="M443" s="15"/>
      <c r="N443" s="15"/>
      <c r="O443" s="15">
        <v>1532.6</v>
      </c>
      <c r="P443" s="15">
        <f>N443+O443</f>
        <v>1532.6</v>
      </c>
      <c r="Q443" s="15"/>
      <c r="R443" s="15">
        <f>P443+Q443</f>
        <v>1532.6</v>
      </c>
      <c r="S443" s="55">
        <v>1532.6</v>
      </c>
      <c r="T443" s="15">
        <f t="shared" si="53"/>
        <v>100</v>
      </c>
    </row>
    <row r="444" spans="1:20" s="5" customFormat="1" ht="26.25" customHeight="1">
      <c r="A444" s="99" t="s">
        <v>790</v>
      </c>
      <c r="B444" s="17" t="s">
        <v>147</v>
      </c>
      <c r="C444" s="17" t="s">
        <v>141</v>
      </c>
      <c r="D444" s="17"/>
      <c r="E444" s="17" t="s">
        <v>234</v>
      </c>
      <c r="F444" s="17"/>
      <c r="G444" s="78" t="s">
        <v>233</v>
      </c>
      <c r="H444" s="30">
        <f>H445</f>
        <v>2870</v>
      </c>
      <c r="I444" s="30"/>
      <c r="J444" s="51">
        <f t="shared" si="50"/>
        <v>2870</v>
      </c>
      <c r="K444" s="55"/>
      <c r="L444" s="15">
        <f t="shared" si="49"/>
        <v>2870</v>
      </c>
      <c r="M444" s="15">
        <f>M445+M449</f>
        <v>46.6</v>
      </c>
      <c r="N444" s="15">
        <f t="shared" si="55"/>
        <v>2916.6</v>
      </c>
      <c r="O444" s="15"/>
      <c r="P444" s="15">
        <f t="shared" si="59"/>
        <v>2916.6</v>
      </c>
      <c r="Q444" s="15">
        <f>Q445</f>
        <v>65</v>
      </c>
      <c r="R444" s="15">
        <f>R445+R449</f>
        <v>2981.6</v>
      </c>
      <c r="S444" s="15">
        <f>S445+S449</f>
        <v>2774.5</v>
      </c>
      <c r="T444" s="15">
        <f t="shared" si="53"/>
        <v>93.05406493158036</v>
      </c>
    </row>
    <row r="445" spans="1:20" s="5" customFormat="1" ht="27" customHeight="1">
      <c r="A445" s="99" t="s">
        <v>791</v>
      </c>
      <c r="B445" s="17" t="s">
        <v>147</v>
      </c>
      <c r="C445" s="17" t="s">
        <v>141</v>
      </c>
      <c r="D445" s="17"/>
      <c r="E445" s="17" t="s">
        <v>350</v>
      </c>
      <c r="F445" s="17"/>
      <c r="G445" s="79" t="s">
        <v>745</v>
      </c>
      <c r="H445" s="30">
        <f>H446+H447+H448</f>
        <v>2870</v>
      </c>
      <c r="I445" s="30"/>
      <c r="J445" s="51">
        <f t="shared" si="50"/>
        <v>2870</v>
      </c>
      <c r="K445" s="55"/>
      <c r="L445" s="15">
        <f t="shared" si="49"/>
        <v>2870</v>
      </c>
      <c r="M445" s="15"/>
      <c r="N445" s="15">
        <f t="shared" si="55"/>
        <v>2870</v>
      </c>
      <c r="O445" s="15"/>
      <c r="P445" s="15">
        <f t="shared" si="59"/>
        <v>2870</v>
      </c>
      <c r="Q445" s="15">
        <f>Q446</f>
        <v>65</v>
      </c>
      <c r="R445" s="15">
        <f>R446+R447+R448</f>
        <v>2935</v>
      </c>
      <c r="S445" s="15">
        <f>S446+S447+S448</f>
        <v>2727.9</v>
      </c>
      <c r="T445" s="15">
        <f t="shared" si="53"/>
        <v>92.94378194207836</v>
      </c>
    </row>
    <row r="446" spans="1:20" s="5" customFormat="1" ht="18" customHeight="1">
      <c r="A446" s="99" t="s">
        <v>792</v>
      </c>
      <c r="B446" s="17" t="s">
        <v>147</v>
      </c>
      <c r="C446" s="17" t="s">
        <v>141</v>
      </c>
      <c r="D446" s="17"/>
      <c r="E446" s="17" t="s">
        <v>350</v>
      </c>
      <c r="F446" s="17" t="s">
        <v>193</v>
      </c>
      <c r="G446" s="79" t="s">
        <v>235</v>
      </c>
      <c r="H446" s="37" t="s">
        <v>236</v>
      </c>
      <c r="I446" s="37"/>
      <c r="J446" s="51">
        <f t="shared" si="50"/>
        <v>2418</v>
      </c>
      <c r="K446" s="55"/>
      <c r="L446" s="15">
        <f t="shared" si="49"/>
        <v>2418</v>
      </c>
      <c r="M446" s="14"/>
      <c r="N446" s="15">
        <f t="shared" si="55"/>
        <v>2418</v>
      </c>
      <c r="O446" s="15"/>
      <c r="P446" s="15">
        <f t="shared" si="59"/>
        <v>2418</v>
      </c>
      <c r="Q446" s="15">
        <v>65</v>
      </c>
      <c r="R446" s="15">
        <f>P446+Q446</f>
        <v>2483</v>
      </c>
      <c r="S446" s="55">
        <v>2444.3</v>
      </c>
      <c r="T446" s="15">
        <f t="shared" si="53"/>
        <v>98.44140153040676</v>
      </c>
    </row>
    <row r="447" spans="1:20" s="3" customFormat="1" ht="25.5">
      <c r="A447" s="99" t="s">
        <v>793</v>
      </c>
      <c r="B447" s="17" t="s">
        <v>147</v>
      </c>
      <c r="C447" s="17" t="s">
        <v>141</v>
      </c>
      <c r="D447" s="17" t="s">
        <v>143</v>
      </c>
      <c r="E447" s="17" t="s">
        <v>350</v>
      </c>
      <c r="F447" s="17" t="s">
        <v>226</v>
      </c>
      <c r="G447" s="78" t="s">
        <v>237</v>
      </c>
      <c r="H447" s="18">
        <v>447</v>
      </c>
      <c r="I447" s="18"/>
      <c r="J447" s="51">
        <f t="shared" si="50"/>
        <v>447</v>
      </c>
      <c r="K447" s="54"/>
      <c r="L447" s="15">
        <f t="shared" si="49"/>
        <v>447</v>
      </c>
      <c r="M447" s="15"/>
      <c r="N447" s="15">
        <f t="shared" si="55"/>
        <v>447</v>
      </c>
      <c r="O447" s="14"/>
      <c r="P447" s="15">
        <f t="shared" si="59"/>
        <v>447</v>
      </c>
      <c r="Q447" s="14"/>
      <c r="R447" s="15">
        <f>P447+Q447</f>
        <v>447</v>
      </c>
      <c r="S447" s="55">
        <v>283.6</v>
      </c>
      <c r="T447" s="15">
        <f t="shared" si="53"/>
        <v>63.445190156599566</v>
      </c>
    </row>
    <row r="448" spans="1:20" s="5" customFormat="1" ht="12.75">
      <c r="A448" s="99" t="s">
        <v>794</v>
      </c>
      <c r="B448" s="17" t="s">
        <v>147</v>
      </c>
      <c r="C448" s="17" t="s">
        <v>141</v>
      </c>
      <c r="D448" s="17" t="s">
        <v>143</v>
      </c>
      <c r="E448" s="17" t="s">
        <v>350</v>
      </c>
      <c r="F448" s="28" t="s">
        <v>975</v>
      </c>
      <c r="G448" s="76" t="s">
        <v>976</v>
      </c>
      <c r="H448" s="18">
        <v>5</v>
      </c>
      <c r="I448" s="18"/>
      <c r="J448" s="51">
        <f t="shared" si="50"/>
        <v>5</v>
      </c>
      <c r="K448" s="55"/>
      <c r="L448" s="15">
        <f t="shared" si="49"/>
        <v>5</v>
      </c>
      <c r="M448" s="15"/>
      <c r="N448" s="15">
        <f t="shared" si="55"/>
        <v>5</v>
      </c>
      <c r="O448" s="15"/>
      <c r="P448" s="15">
        <f t="shared" si="59"/>
        <v>5</v>
      </c>
      <c r="Q448" s="15"/>
      <c r="R448" s="15">
        <f>P448+Q448</f>
        <v>5</v>
      </c>
      <c r="S448" s="55">
        <v>0</v>
      </c>
      <c r="T448" s="15">
        <f t="shared" si="53"/>
        <v>0</v>
      </c>
    </row>
    <row r="449" spans="1:20" s="5" customFormat="1" ht="41.25" customHeight="1">
      <c r="A449" s="99" t="s">
        <v>795</v>
      </c>
      <c r="B449" s="17" t="s">
        <v>147</v>
      </c>
      <c r="C449" s="17" t="s">
        <v>141</v>
      </c>
      <c r="D449" s="17"/>
      <c r="E449" s="17" t="s">
        <v>851</v>
      </c>
      <c r="F449" s="17"/>
      <c r="G449" s="78" t="s">
        <v>58</v>
      </c>
      <c r="H449" s="18"/>
      <c r="I449" s="18"/>
      <c r="J449" s="51"/>
      <c r="K449" s="55"/>
      <c r="L449" s="15"/>
      <c r="M449" s="15">
        <f>M450</f>
        <v>46.6</v>
      </c>
      <c r="N449" s="15">
        <f>N450</f>
        <v>46.6</v>
      </c>
      <c r="O449" s="15"/>
      <c r="P449" s="15">
        <f t="shared" si="59"/>
        <v>46.6</v>
      </c>
      <c r="Q449" s="15"/>
      <c r="R449" s="15">
        <f>R450</f>
        <v>46.6</v>
      </c>
      <c r="S449" s="15">
        <f>S450</f>
        <v>46.6</v>
      </c>
      <c r="T449" s="15">
        <f t="shared" si="53"/>
        <v>100</v>
      </c>
    </row>
    <row r="450" spans="1:20" s="5" customFormat="1" ht="25.5">
      <c r="A450" s="99" t="s">
        <v>796</v>
      </c>
      <c r="B450" s="17" t="s">
        <v>147</v>
      </c>
      <c r="C450" s="17" t="s">
        <v>141</v>
      </c>
      <c r="D450" s="17"/>
      <c r="E450" s="17" t="s">
        <v>851</v>
      </c>
      <c r="F450" s="17" t="s">
        <v>226</v>
      </c>
      <c r="G450" s="78" t="s">
        <v>237</v>
      </c>
      <c r="H450" s="18"/>
      <c r="I450" s="18"/>
      <c r="J450" s="51"/>
      <c r="K450" s="55"/>
      <c r="L450" s="15"/>
      <c r="M450" s="15">
        <v>46.6</v>
      </c>
      <c r="N450" s="15">
        <f>M450</f>
        <v>46.6</v>
      </c>
      <c r="O450" s="15"/>
      <c r="P450" s="15">
        <f t="shared" si="59"/>
        <v>46.6</v>
      </c>
      <c r="Q450" s="15"/>
      <c r="R450" s="15">
        <f>P450+Q450</f>
        <v>46.6</v>
      </c>
      <c r="S450" s="55">
        <v>46.6</v>
      </c>
      <c r="T450" s="15">
        <f t="shared" si="53"/>
        <v>100</v>
      </c>
    </row>
    <row r="451" spans="1:20" s="3" customFormat="1" ht="12.75">
      <c r="A451" s="99" t="s">
        <v>797</v>
      </c>
      <c r="B451" s="20" t="s">
        <v>147</v>
      </c>
      <c r="C451" s="20" t="s">
        <v>143</v>
      </c>
      <c r="D451" s="20"/>
      <c r="E451" s="20"/>
      <c r="F451" s="20"/>
      <c r="G451" s="84" t="s">
        <v>144</v>
      </c>
      <c r="H451" s="31">
        <f>H453</f>
        <v>176</v>
      </c>
      <c r="I451" s="31"/>
      <c r="J451" s="50">
        <f t="shared" si="50"/>
        <v>176</v>
      </c>
      <c r="K451" s="54"/>
      <c r="L451" s="14">
        <f t="shared" si="49"/>
        <v>176</v>
      </c>
      <c r="M451" s="15"/>
      <c r="N451" s="14">
        <f t="shared" si="55"/>
        <v>176</v>
      </c>
      <c r="O451" s="14"/>
      <c r="P451" s="15">
        <f t="shared" si="59"/>
        <v>176</v>
      </c>
      <c r="Q451" s="54"/>
      <c r="R451" s="14">
        <f aca="true" t="shared" si="60" ref="R451:S454">R452</f>
        <v>176</v>
      </c>
      <c r="S451" s="14">
        <f t="shared" si="60"/>
        <v>142.8</v>
      </c>
      <c r="T451" s="14">
        <f t="shared" si="53"/>
        <v>81.13636363636364</v>
      </c>
    </row>
    <row r="452" spans="1:20" s="5" customFormat="1" ht="51">
      <c r="A452" s="99" t="s">
        <v>798</v>
      </c>
      <c r="B452" s="17" t="s">
        <v>147</v>
      </c>
      <c r="C452" s="17" t="s">
        <v>143</v>
      </c>
      <c r="D452" s="17" t="s">
        <v>141</v>
      </c>
      <c r="E452" s="17" t="s">
        <v>351</v>
      </c>
      <c r="F452" s="17" t="s">
        <v>87</v>
      </c>
      <c r="G452" s="78" t="s">
        <v>261</v>
      </c>
      <c r="H452" s="18">
        <f>H453</f>
        <v>176</v>
      </c>
      <c r="I452" s="18"/>
      <c r="J452" s="51">
        <f t="shared" si="50"/>
        <v>176</v>
      </c>
      <c r="K452" s="55"/>
      <c r="L452" s="15">
        <f t="shared" si="49"/>
        <v>176</v>
      </c>
      <c r="M452" s="14"/>
      <c r="N452" s="15">
        <f t="shared" si="55"/>
        <v>176</v>
      </c>
      <c r="O452" s="15"/>
      <c r="P452" s="15">
        <f t="shared" si="59"/>
        <v>176</v>
      </c>
      <c r="Q452" s="55"/>
      <c r="R452" s="15">
        <f t="shared" si="60"/>
        <v>176</v>
      </c>
      <c r="S452" s="15">
        <f t="shared" si="60"/>
        <v>142.8</v>
      </c>
      <c r="T452" s="15">
        <f t="shared" si="53"/>
        <v>81.13636363636364</v>
      </c>
    </row>
    <row r="453" spans="1:20" s="5" customFormat="1" ht="25.5">
      <c r="A453" s="99" t="s">
        <v>799</v>
      </c>
      <c r="B453" s="17" t="s">
        <v>147</v>
      </c>
      <c r="C453" s="17" t="s">
        <v>143</v>
      </c>
      <c r="D453" s="17" t="s">
        <v>143</v>
      </c>
      <c r="E453" s="17" t="s">
        <v>240</v>
      </c>
      <c r="F453" s="17"/>
      <c r="G453" s="78" t="s">
        <v>238</v>
      </c>
      <c r="H453" s="18">
        <f>H454</f>
        <v>176</v>
      </c>
      <c r="I453" s="18"/>
      <c r="J453" s="51">
        <f t="shared" si="50"/>
        <v>176</v>
      </c>
      <c r="K453" s="55"/>
      <c r="L453" s="15">
        <f t="shared" si="49"/>
        <v>176</v>
      </c>
      <c r="M453" s="14"/>
      <c r="N453" s="15">
        <f t="shared" si="55"/>
        <v>176</v>
      </c>
      <c r="O453" s="15"/>
      <c r="P453" s="15">
        <f t="shared" si="59"/>
        <v>176</v>
      </c>
      <c r="Q453" s="55"/>
      <c r="R453" s="15">
        <f t="shared" si="60"/>
        <v>176</v>
      </c>
      <c r="S453" s="15">
        <f t="shared" si="60"/>
        <v>142.8</v>
      </c>
      <c r="T453" s="15">
        <f t="shared" si="53"/>
        <v>81.13636363636364</v>
      </c>
    </row>
    <row r="454" spans="1:20" s="5" customFormat="1" ht="25.5">
      <c r="A454" s="99" t="s">
        <v>800</v>
      </c>
      <c r="B454" s="17" t="s">
        <v>147</v>
      </c>
      <c r="C454" s="17" t="s">
        <v>143</v>
      </c>
      <c r="D454" s="17" t="s">
        <v>143</v>
      </c>
      <c r="E454" s="17" t="s">
        <v>241</v>
      </c>
      <c r="F454" s="17"/>
      <c r="G454" s="79" t="s">
        <v>239</v>
      </c>
      <c r="H454" s="18">
        <f>H455</f>
        <v>176</v>
      </c>
      <c r="I454" s="18"/>
      <c r="J454" s="51">
        <f t="shared" si="50"/>
        <v>176</v>
      </c>
      <c r="K454" s="55"/>
      <c r="L454" s="15">
        <f t="shared" si="49"/>
        <v>176</v>
      </c>
      <c r="M454" s="14"/>
      <c r="N454" s="15">
        <f t="shared" si="55"/>
        <v>176</v>
      </c>
      <c r="O454" s="15"/>
      <c r="P454" s="15">
        <f t="shared" si="59"/>
        <v>176</v>
      </c>
      <c r="Q454" s="55"/>
      <c r="R454" s="15">
        <f t="shared" si="60"/>
        <v>176</v>
      </c>
      <c r="S454" s="15">
        <f t="shared" si="60"/>
        <v>142.8</v>
      </c>
      <c r="T454" s="15">
        <f t="shared" si="53"/>
        <v>81.13636363636364</v>
      </c>
    </row>
    <row r="455" spans="1:20" s="3" customFormat="1" ht="25.5">
      <c r="A455" s="99" t="s">
        <v>801</v>
      </c>
      <c r="B455" s="17" t="s">
        <v>147</v>
      </c>
      <c r="C455" s="17" t="s">
        <v>143</v>
      </c>
      <c r="D455" s="20" t="s">
        <v>133</v>
      </c>
      <c r="E455" s="17" t="s">
        <v>241</v>
      </c>
      <c r="F455" s="17" t="s">
        <v>226</v>
      </c>
      <c r="G455" s="78" t="s">
        <v>237</v>
      </c>
      <c r="H455" s="18">
        <v>176</v>
      </c>
      <c r="I455" s="18"/>
      <c r="J455" s="51">
        <f t="shared" si="50"/>
        <v>176</v>
      </c>
      <c r="K455" s="54"/>
      <c r="L455" s="15">
        <f t="shared" si="49"/>
        <v>176</v>
      </c>
      <c r="M455" s="14"/>
      <c r="N455" s="15">
        <f t="shared" si="55"/>
        <v>176</v>
      </c>
      <c r="O455" s="54"/>
      <c r="P455" s="15">
        <f t="shared" si="59"/>
        <v>176</v>
      </c>
      <c r="Q455" s="54"/>
      <c r="R455" s="15">
        <f>P455+Q455</f>
        <v>176</v>
      </c>
      <c r="S455" s="55">
        <v>142.8</v>
      </c>
      <c r="T455" s="15">
        <f t="shared" si="53"/>
        <v>81.13636363636364</v>
      </c>
    </row>
    <row r="456" spans="1:20" s="3" customFormat="1" ht="12.75">
      <c r="A456" s="99" t="s">
        <v>802</v>
      </c>
      <c r="B456" s="20" t="s">
        <v>147</v>
      </c>
      <c r="C456" s="20" t="s">
        <v>133</v>
      </c>
      <c r="D456" s="20"/>
      <c r="E456" s="17"/>
      <c r="F456" s="17"/>
      <c r="G456" s="84" t="s">
        <v>264</v>
      </c>
      <c r="H456" s="31">
        <f>H457+H477</f>
        <v>70000</v>
      </c>
      <c r="I456" s="31"/>
      <c r="J456" s="50">
        <f t="shared" si="50"/>
        <v>70000</v>
      </c>
      <c r="K456" s="54"/>
      <c r="L456" s="14">
        <f t="shared" si="49"/>
        <v>70000</v>
      </c>
      <c r="M456" s="14">
        <f>M457+M477</f>
        <v>125</v>
      </c>
      <c r="N456" s="14">
        <f t="shared" si="55"/>
        <v>70125</v>
      </c>
      <c r="O456" s="14">
        <f>O457+O477</f>
        <v>-836</v>
      </c>
      <c r="P456" s="14">
        <f t="shared" si="59"/>
        <v>69289</v>
      </c>
      <c r="Q456" s="14">
        <f>Q457+Q477</f>
        <v>-4915</v>
      </c>
      <c r="R456" s="14">
        <f>R457+R477</f>
        <v>64474</v>
      </c>
      <c r="S456" s="31">
        <f>S457+S477</f>
        <v>60648.5</v>
      </c>
      <c r="T456" s="14">
        <f t="shared" si="53"/>
        <v>94.06660049012004</v>
      </c>
    </row>
    <row r="457" spans="1:20" s="3" customFormat="1" ht="12.75">
      <c r="A457" s="99" t="s">
        <v>803</v>
      </c>
      <c r="B457" s="20" t="s">
        <v>147</v>
      </c>
      <c r="C457" s="20" t="s">
        <v>148</v>
      </c>
      <c r="D457" s="20"/>
      <c r="E457" s="20"/>
      <c r="F457" s="20"/>
      <c r="G457" s="84" t="s">
        <v>322</v>
      </c>
      <c r="H457" s="31">
        <f>H458</f>
        <v>55400</v>
      </c>
      <c r="I457" s="31"/>
      <c r="J457" s="50">
        <f t="shared" si="50"/>
        <v>55400</v>
      </c>
      <c r="K457" s="54"/>
      <c r="L457" s="14">
        <f t="shared" si="49"/>
        <v>55400</v>
      </c>
      <c r="M457" s="67"/>
      <c r="N457" s="14">
        <f t="shared" si="55"/>
        <v>55400</v>
      </c>
      <c r="O457" s="14">
        <f>O458</f>
        <v>-836</v>
      </c>
      <c r="P457" s="14">
        <f t="shared" si="59"/>
        <v>54564</v>
      </c>
      <c r="Q457" s="14">
        <f>Q458</f>
        <v>-5175</v>
      </c>
      <c r="R457" s="14">
        <f>R458+R474</f>
        <v>49489</v>
      </c>
      <c r="S457" s="14">
        <f>S458+S474</f>
        <v>46174.9</v>
      </c>
      <c r="T457" s="14">
        <f t="shared" si="53"/>
        <v>93.30336034270242</v>
      </c>
    </row>
    <row r="458" spans="1:20" s="3" customFormat="1" ht="51">
      <c r="A458" s="99" t="s">
        <v>804</v>
      </c>
      <c r="B458" s="17" t="s">
        <v>147</v>
      </c>
      <c r="C458" s="17" t="s">
        <v>148</v>
      </c>
      <c r="D458" s="20"/>
      <c r="E458" s="17" t="s">
        <v>351</v>
      </c>
      <c r="F458" s="17"/>
      <c r="G458" s="78" t="s">
        <v>261</v>
      </c>
      <c r="H458" s="18">
        <f>H459+H471</f>
        <v>55400</v>
      </c>
      <c r="I458" s="18"/>
      <c r="J458" s="51">
        <f t="shared" si="50"/>
        <v>55400</v>
      </c>
      <c r="K458" s="54"/>
      <c r="L458" s="15">
        <f t="shared" si="49"/>
        <v>55400</v>
      </c>
      <c r="M458" s="67"/>
      <c r="N458" s="15">
        <f t="shared" si="55"/>
        <v>55400</v>
      </c>
      <c r="O458" s="15">
        <f>O459+O471</f>
        <v>-836</v>
      </c>
      <c r="P458" s="15">
        <f t="shared" si="59"/>
        <v>54564</v>
      </c>
      <c r="Q458" s="15">
        <f>Q459</f>
        <v>-5175</v>
      </c>
      <c r="R458" s="15">
        <f>R459+R471</f>
        <v>49389</v>
      </c>
      <c r="S458" s="15">
        <f>S459+S471</f>
        <v>46174.9</v>
      </c>
      <c r="T458" s="15">
        <f t="shared" si="53"/>
        <v>93.4922756079289</v>
      </c>
    </row>
    <row r="459" spans="1:20" s="3" customFormat="1" ht="25.5">
      <c r="A459" s="99" t="s">
        <v>805</v>
      </c>
      <c r="B459" s="17" t="s">
        <v>147</v>
      </c>
      <c r="C459" s="17" t="s">
        <v>148</v>
      </c>
      <c r="D459" s="17" t="s">
        <v>148</v>
      </c>
      <c r="E459" s="17" t="s">
        <v>243</v>
      </c>
      <c r="F459" s="17" t="s">
        <v>87</v>
      </c>
      <c r="G459" s="78" t="s">
        <v>242</v>
      </c>
      <c r="H459" s="18">
        <f>H460+H462</f>
        <v>54540</v>
      </c>
      <c r="I459" s="18"/>
      <c r="J459" s="51">
        <f t="shared" si="50"/>
        <v>54540</v>
      </c>
      <c r="K459" s="54"/>
      <c r="L459" s="15">
        <f t="shared" si="49"/>
        <v>54540</v>
      </c>
      <c r="M459" s="67"/>
      <c r="N459" s="15">
        <f t="shared" si="55"/>
        <v>54540</v>
      </c>
      <c r="O459" s="15">
        <f>O460+O462</f>
        <v>-836</v>
      </c>
      <c r="P459" s="15">
        <f t="shared" si="59"/>
        <v>53704</v>
      </c>
      <c r="Q459" s="15">
        <f>Q460+Q462+Q465+Q467+Q469</f>
        <v>-5175</v>
      </c>
      <c r="R459" s="15">
        <f>R460+R462+R465+R467+R469</f>
        <v>48529</v>
      </c>
      <c r="S459" s="15">
        <f>S460+S462+S465+S467+S469</f>
        <v>45765.9</v>
      </c>
      <c r="T459" s="15">
        <f t="shared" si="53"/>
        <v>94.30629108368193</v>
      </c>
    </row>
    <row r="460" spans="1:20" s="5" customFormat="1" ht="38.25">
      <c r="A460" s="99" t="s">
        <v>806</v>
      </c>
      <c r="B460" s="17" t="s">
        <v>147</v>
      </c>
      <c r="C460" s="17" t="s">
        <v>148</v>
      </c>
      <c r="D460" s="17" t="s">
        <v>148</v>
      </c>
      <c r="E460" s="17" t="s">
        <v>244</v>
      </c>
      <c r="F460" s="17" t="s">
        <v>87</v>
      </c>
      <c r="G460" s="95" t="s">
        <v>964</v>
      </c>
      <c r="H460" s="18">
        <f>H461</f>
        <v>11340</v>
      </c>
      <c r="I460" s="18"/>
      <c r="J460" s="51">
        <f t="shared" si="50"/>
        <v>11340</v>
      </c>
      <c r="K460" s="55"/>
      <c r="L460" s="15">
        <f t="shared" si="49"/>
        <v>11340</v>
      </c>
      <c r="M460" s="67"/>
      <c r="N460" s="15">
        <f t="shared" si="55"/>
        <v>11340</v>
      </c>
      <c r="O460" s="15">
        <f>O461</f>
        <v>0</v>
      </c>
      <c r="P460" s="15">
        <f t="shared" si="59"/>
        <v>11340</v>
      </c>
      <c r="Q460" s="15">
        <f>Q461</f>
        <v>75</v>
      </c>
      <c r="R460" s="15">
        <f>R461</f>
        <v>11415</v>
      </c>
      <c r="S460" s="15">
        <f>S461</f>
        <v>11307.5</v>
      </c>
      <c r="T460" s="15">
        <f aca="true" t="shared" si="61" ref="T460:T523">S460/R460*100</f>
        <v>99.05825667980727</v>
      </c>
    </row>
    <row r="461" spans="1:20" s="5" customFormat="1" ht="51.75" customHeight="1">
      <c r="A461" s="99" t="s">
        <v>807</v>
      </c>
      <c r="B461" s="17" t="s">
        <v>147</v>
      </c>
      <c r="C461" s="17" t="s">
        <v>148</v>
      </c>
      <c r="D461" s="17"/>
      <c r="E461" s="17" t="s">
        <v>244</v>
      </c>
      <c r="F461" s="17" t="s">
        <v>230</v>
      </c>
      <c r="G461" s="79" t="s">
        <v>310</v>
      </c>
      <c r="H461" s="18">
        <v>11340</v>
      </c>
      <c r="I461" s="18"/>
      <c r="J461" s="51">
        <f t="shared" si="50"/>
        <v>11340</v>
      </c>
      <c r="K461" s="55"/>
      <c r="L461" s="15">
        <f t="shared" si="49"/>
        <v>11340</v>
      </c>
      <c r="M461" s="67"/>
      <c r="N461" s="15">
        <f t="shared" si="55"/>
        <v>11340</v>
      </c>
      <c r="O461" s="15"/>
      <c r="P461" s="15">
        <f t="shared" si="59"/>
        <v>11340</v>
      </c>
      <c r="Q461" s="15">
        <v>75</v>
      </c>
      <c r="R461" s="15">
        <f>P461+Q461</f>
        <v>11415</v>
      </c>
      <c r="S461" s="55">
        <v>11307.5</v>
      </c>
      <c r="T461" s="15">
        <f t="shared" si="61"/>
        <v>99.05825667980727</v>
      </c>
    </row>
    <row r="462" spans="1:20" s="5" customFormat="1" ht="25.5">
      <c r="A462" s="99" t="s">
        <v>808</v>
      </c>
      <c r="B462" s="17" t="s">
        <v>147</v>
      </c>
      <c r="C462" s="17" t="s">
        <v>148</v>
      </c>
      <c r="D462" s="17" t="s">
        <v>148</v>
      </c>
      <c r="E462" s="17" t="s">
        <v>245</v>
      </c>
      <c r="F462" s="17"/>
      <c r="G462" s="95" t="s">
        <v>963</v>
      </c>
      <c r="H462" s="18">
        <f>H463+H464</f>
        <v>43200</v>
      </c>
      <c r="I462" s="18"/>
      <c r="J462" s="51">
        <f t="shared" si="50"/>
        <v>43200</v>
      </c>
      <c r="K462" s="55"/>
      <c r="L462" s="15">
        <f aca="true" t="shared" si="62" ref="L462:L538">J462+K462</f>
        <v>43200</v>
      </c>
      <c r="M462" s="15"/>
      <c r="N462" s="15">
        <f t="shared" si="55"/>
        <v>43200</v>
      </c>
      <c r="O462" s="15">
        <f>O463+O464</f>
        <v>-836</v>
      </c>
      <c r="P462" s="15">
        <f t="shared" si="59"/>
        <v>42364</v>
      </c>
      <c r="Q462" s="15">
        <f>Q463+Q464</f>
        <v>-6400</v>
      </c>
      <c r="R462" s="15">
        <f>R463+R464</f>
        <v>35964</v>
      </c>
      <c r="S462" s="15">
        <f>S463+S464</f>
        <v>33308.4</v>
      </c>
      <c r="T462" s="15">
        <f t="shared" si="61"/>
        <v>92.61594928261594</v>
      </c>
    </row>
    <row r="463" spans="1:20" s="5" customFormat="1" ht="51">
      <c r="A463" s="99" t="s">
        <v>820</v>
      </c>
      <c r="B463" s="17" t="s">
        <v>147</v>
      </c>
      <c r="C463" s="17" t="s">
        <v>148</v>
      </c>
      <c r="D463" s="17" t="s">
        <v>148</v>
      </c>
      <c r="E463" s="17" t="s">
        <v>245</v>
      </c>
      <c r="F463" s="17" t="s">
        <v>230</v>
      </c>
      <c r="G463" s="79" t="s">
        <v>310</v>
      </c>
      <c r="H463" s="18">
        <v>35600</v>
      </c>
      <c r="I463" s="18"/>
      <c r="J463" s="51">
        <f aca="true" t="shared" si="63" ref="J463:J539">SUM(H463+I463)</f>
        <v>35600</v>
      </c>
      <c r="K463" s="55"/>
      <c r="L463" s="15">
        <f t="shared" si="62"/>
        <v>35600</v>
      </c>
      <c r="M463" s="15"/>
      <c r="N463" s="15">
        <f t="shared" si="55"/>
        <v>35600</v>
      </c>
      <c r="O463" s="15">
        <v>-836</v>
      </c>
      <c r="P463" s="15">
        <f t="shared" si="59"/>
        <v>34764</v>
      </c>
      <c r="Q463" s="15">
        <v>-4100</v>
      </c>
      <c r="R463" s="15">
        <f>P463+Q463</f>
        <v>30664</v>
      </c>
      <c r="S463" s="56">
        <v>29644.4</v>
      </c>
      <c r="T463" s="15">
        <f t="shared" si="61"/>
        <v>96.67492825463084</v>
      </c>
    </row>
    <row r="464" spans="1:20" s="5" customFormat="1" ht="12.75">
      <c r="A464" s="99" t="s">
        <v>821</v>
      </c>
      <c r="B464" s="17" t="s">
        <v>147</v>
      </c>
      <c r="C464" s="17" t="s">
        <v>148</v>
      </c>
      <c r="D464" s="17" t="s">
        <v>148</v>
      </c>
      <c r="E464" s="17" t="s">
        <v>245</v>
      </c>
      <c r="F464" s="17" t="s">
        <v>231</v>
      </c>
      <c r="G464" s="79" t="s">
        <v>232</v>
      </c>
      <c r="H464" s="18">
        <v>7600</v>
      </c>
      <c r="I464" s="18"/>
      <c r="J464" s="51">
        <f t="shared" si="63"/>
        <v>7600</v>
      </c>
      <c r="K464" s="55"/>
      <c r="L464" s="15">
        <f t="shared" si="62"/>
        <v>7600</v>
      </c>
      <c r="M464" s="15"/>
      <c r="N464" s="15">
        <f t="shared" si="55"/>
        <v>7600</v>
      </c>
      <c r="O464" s="15"/>
      <c r="P464" s="15">
        <f t="shared" si="59"/>
        <v>7600</v>
      </c>
      <c r="Q464" s="15">
        <v>-2300</v>
      </c>
      <c r="R464" s="15">
        <f>P464+Q464</f>
        <v>5300</v>
      </c>
      <c r="S464" s="18">
        <v>3664</v>
      </c>
      <c r="T464" s="15">
        <f t="shared" si="61"/>
        <v>69.13207547169812</v>
      </c>
    </row>
    <row r="465" spans="1:20" s="5" customFormat="1" ht="25.5">
      <c r="A465" s="99" t="s">
        <v>822</v>
      </c>
      <c r="B465" s="17" t="s">
        <v>147</v>
      </c>
      <c r="C465" s="17" t="s">
        <v>148</v>
      </c>
      <c r="D465" s="17"/>
      <c r="E465" s="17" t="s">
        <v>977</v>
      </c>
      <c r="F465" s="17"/>
      <c r="G465" s="79" t="s">
        <v>978</v>
      </c>
      <c r="H465" s="18"/>
      <c r="I465" s="18"/>
      <c r="J465" s="51"/>
      <c r="K465" s="55"/>
      <c r="L465" s="15"/>
      <c r="M465" s="15"/>
      <c r="N465" s="15"/>
      <c r="O465" s="15"/>
      <c r="P465" s="15"/>
      <c r="Q465" s="15">
        <f>Q466</f>
        <v>1000</v>
      </c>
      <c r="R465" s="15">
        <f>R466</f>
        <v>1000</v>
      </c>
      <c r="S465" s="15">
        <f>S466</f>
        <v>1000</v>
      </c>
      <c r="T465" s="15">
        <f t="shared" si="61"/>
        <v>100</v>
      </c>
    </row>
    <row r="466" spans="1:20" s="5" customFormat="1" ht="12.75">
      <c r="A466" s="99" t="s">
        <v>823</v>
      </c>
      <c r="B466" s="17" t="s">
        <v>147</v>
      </c>
      <c r="C466" s="17" t="s">
        <v>148</v>
      </c>
      <c r="D466" s="17"/>
      <c r="E466" s="17" t="s">
        <v>977</v>
      </c>
      <c r="F466" s="17" t="s">
        <v>231</v>
      </c>
      <c r="G466" s="79" t="s">
        <v>232</v>
      </c>
      <c r="H466" s="18"/>
      <c r="I466" s="18"/>
      <c r="J466" s="51"/>
      <c r="K466" s="55"/>
      <c r="L466" s="15"/>
      <c r="M466" s="15"/>
      <c r="N466" s="15"/>
      <c r="O466" s="15"/>
      <c r="P466" s="15"/>
      <c r="Q466" s="15">
        <v>1000</v>
      </c>
      <c r="R466" s="15">
        <f>P466+Q466</f>
        <v>1000</v>
      </c>
      <c r="S466" s="15">
        <v>1000</v>
      </c>
      <c r="T466" s="15">
        <f t="shared" si="61"/>
        <v>100</v>
      </c>
    </row>
    <row r="467" spans="1:20" s="5" customFormat="1" ht="28.5" customHeight="1">
      <c r="A467" s="99" t="s">
        <v>824</v>
      </c>
      <c r="B467" s="17" t="s">
        <v>147</v>
      </c>
      <c r="C467" s="17" t="s">
        <v>148</v>
      </c>
      <c r="D467" s="17"/>
      <c r="E467" s="17" t="s">
        <v>979</v>
      </c>
      <c r="F467" s="17"/>
      <c r="G467" s="79" t="s">
        <v>982</v>
      </c>
      <c r="H467" s="18"/>
      <c r="I467" s="18"/>
      <c r="J467" s="51"/>
      <c r="K467" s="55"/>
      <c r="L467" s="15"/>
      <c r="M467" s="15"/>
      <c r="N467" s="15"/>
      <c r="O467" s="15"/>
      <c r="P467" s="15"/>
      <c r="Q467" s="15">
        <f>Q468</f>
        <v>100</v>
      </c>
      <c r="R467" s="15">
        <f>R468</f>
        <v>100</v>
      </c>
      <c r="S467" s="15">
        <f>S468</f>
        <v>100</v>
      </c>
      <c r="T467" s="15">
        <f t="shared" si="61"/>
        <v>100</v>
      </c>
    </row>
    <row r="468" spans="1:20" s="5" customFormat="1" ht="12.75">
      <c r="A468" s="99" t="s">
        <v>825</v>
      </c>
      <c r="B468" s="17" t="s">
        <v>147</v>
      </c>
      <c r="C468" s="17" t="s">
        <v>148</v>
      </c>
      <c r="D468" s="17"/>
      <c r="E468" s="17" t="s">
        <v>979</v>
      </c>
      <c r="F468" s="17" t="s">
        <v>231</v>
      </c>
      <c r="G468" s="79" t="s">
        <v>232</v>
      </c>
      <c r="H468" s="18"/>
      <c r="I468" s="18"/>
      <c r="J468" s="51"/>
      <c r="K468" s="55"/>
      <c r="L468" s="15"/>
      <c r="M468" s="15"/>
      <c r="N468" s="15"/>
      <c r="O468" s="15"/>
      <c r="P468" s="15"/>
      <c r="Q468" s="15">
        <v>100</v>
      </c>
      <c r="R468" s="15">
        <f>P468+Q468</f>
        <v>100</v>
      </c>
      <c r="S468" s="15">
        <v>100</v>
      </c>
      <c r="T468" s="15">
        <f t="shared" si="61"/>
        <v>100</v>
      </c>
    </row>
    <row r="469" spans="1:20" s="5" customFormat="1" ht="38.25" customHeight="1">
      <c r="A469" s="99" t="s">
        <v>826</v>
      </c>
      <c r="B469" s="17" t="s">
        <v>147</v>
      </c>
      <c r="C469" s="17" t="s">
        <v>148</v>
      </c>
      <c r="D469" s="17"/>
      <c r="E469" s="17" t="s">
        <v>980</v>
      </c>
      <c r="F469" s="17"/>
      <c r="G469" s="79" t="s">
        <v>981</v>
      </c>
      <c r="H469" s="18"/>
      <c r="I469" s="18"/>
      <c r="J469" s="51"/>
      <c r="K469" s="55"/>
      <c r="L469" s="15"/>
      <c r="M469" s="15"/>
      <c r="N469" s="15"/>
      <c r="O469" s="15"/>
      <c r="P469" s="15"/>
      <c r="Q469" s="15">
        <f>Q470</f>
        <v>50</v>
      </c>
      <c r="R469" s="15">
        <f>R470</f>
        <v>50</v>
      </c>
      <c r="S469" s="15">
        <f>S470</f>
        <v>50</v>
      </c>
      <c r="T469" s="15">
        <f t="shared" si="61"/>
        <v>100</v>
      </c>
    </row>
    <row r="470" spans="1:20" s="5" customFormat="1" ht="12.75">
      <c r="A470" s="99" t="s">
        <v>827</v>
      </c>
      <c r="B470" s="17" t="s">
        <v>147</v>
      </c>
      <c r="C470" s="17" t="s">
        <v>148</v>
      </c>
      <c r="D470" s="17"/>
      <c r="E470" s="17" t="s">
        <v>980</v>
      </c>
      <c r="F470" s="17" t="s">
        <v>231</v>
      </c>
      <c r="G470" s="79" t="s">
        <v>232</v>
      </c>
      <c r="H470" s="18"/>
      <c r="I470" s="18"/>
      <c r="J470" s="51"/>
      <c r="K470" s="55"/>
      <c r="L470" s="15"/>
      <c r="M470" s="15"/>
      <c r="N470" s="15"/>
      <c r="O470" s="15"/>
      <c r="P470" s="15"/>
      <c r="Q470" s="15">
        <v>50</v>
      </c>
      <c r="R470" s="15">
        <f>P470+Q470</f>
        <v>50</v>
      </c>
      <c r="S470" s="15">
        <v>50</v>
      </c>
      <c r="T470" s="15">
        <f t="shared" si="61"/>
        <v>100</v>
      </c>
    </row>
    <row r="471" spans="1:20" s="5" customFormat="1" ht="25.5">
      <c r="A471" s="99" t="s">
        <v>828</v>
      </c>
      <c r="B471" s="17" t="s">
        <v>147</v>
      </c>
      <c r="C471" s="17" t="s">
        <v>148</v>
      </c>
      <c r="D471" s="17" t="s">
        <v>148</v>
      </c>
      <c r="E471" s="17" t="s">
        <v>247</v>
      </c>
      <c r="F471" s="33"/>
      <c r="G471" s="79" t="s">
        <v>246</v>
      </c>
      <c r="H471" s="18">
        <f>H472</f>
        <v>860</v>
      </c>
      <c r="I471" s="18"/>
      <c r="J471" s="51">
        <f t="shared" si="63"/>
        <v>860</v>
      </c>
      <c r="K471" s="55"/>
      <c r="L471" s="15">
        <f t="shared" si="62"/>
        <v>860</v>
      </c>
      <c r="M471" s="14"/>
      <c r="N471" s="15">
        <f t="shared" si="55"/>
        <v>860</v>
      </c>
      <c r="O471" s="15"/>
      <c r="P471" s="15">
        <f t="shared" si="59"/>
        <v>860</v>
      </c>
      <c r="Q471" s="15"/>
      <c r="R471" s="15">
        <f>R472</f>
        <v>860</v>
      </c>
      <c r="S471" s="15">
        <f>S472</f>
        <v>409</v>
      </c>
      <c r="T471" s="15">
        <f t="shared" si="61"/>
        <v>47.55813953488372</v>
      </c>
    </row>
    <row r="472" spans="1:20" s="5" customFormat="1" ht="65.25" customHeight="1">
      <c r="A472" s="99" t="s">
        <v>829</v>
      </c>
      <c r="B472" s="17" t="s">
        <v>147</v>
      </c>
      <c r="C472" s="17" t="s">
        <v>148</v>
      </c>
      <c r="D472" s="17" t="s">
        <v>148</v>
      </c>
      <c r="E472" s="17" t="s">
        <v>248</v>
      </c>
      <c r="F472" s="17"/>
      <c r="G472" s="95" t="s">
        <v>962</v>
      </c>
      <c r="H472" s="18">
        <f>SUM(H473)</f>
        <v>860</v>
      </c>
      <c r="I472" s="18"/>
      <c r="J472" s="51">
        <f t="shared" si="63"/>
        <v>860</v>
      </c>
      <c r="K472" s="55"/>
      <c r="L472" s="15">
        <f t="shared" si="62"/>
        <v>860</v>
      </c>
      <c r="M472" s="15"/>
      <c r="N472" s="15">
        <f t="shared" si="55"/>
        <v>860</v>
      </c>
      <c r="O472" s="15"/>
      <c r="P472" s="15">
        <f t="shared" si="59"/>
        <v>860</v>
      </c>
      <c r="Q472" s="15"/>
      <c r="R472" s="15">
        <f>R473</f>
        <v>860</v>
      </c>
      <c r="S472" s="15">
        <f>S473</f>
        <v>409</v>
      </c>
      <c r="T472" s="15">
        <f t="shared" si="61"/>
        <v>47.55813953488372</v>
      </c>
    </row>
    <row r="473" spans="1:20" s="5" customFormat="1" ht="51.75" customHeight="1">
      <c r="A473" s="99" t="s">
        <v>830</v>
      </c>
      <c r="B473" s="17" t="s">
        <v>147</v>
      </c>
      <c r="C473" s="17" t="s">
        <v>148</v>
      </c>
      <c r="D473" s="17"/>
      <c r="E473" s="17" t="s">
        <v>248</v>
      </c>
      <c r="F473" s="17" t="s">
        <v>230</v>
      </c>
      <c r="G473" s="79" t="s">
        <v>310</v>
      </c>
      <c r="H473" s="18">
        <v>860</v>
      </c>
      <c r="I473" s="18"/>
      <c r="J473" s="51">
        <f t="shared" si="63"/>
        <v>860</v>
      </c>
      <c r="K473" s="55"/>
      <c r="L473" s="15">
        <f t="shared" si="62"/>
        <v>860</v>
      </c>
      <c r="M473" s="15"/>
      <c r="N473" s="15">
        <f t="shared" si="55"/>
        <v>860</v>
      </c>
      <c r="O473" s="15"/>
      <c r="P473" s="15">
        <f t="shared" si="59"/>
        <v>860</v>
      </c>
      <c r="Q473" s="15"/>
      <c r="R473" s="15">
        <f>P473+Q473</f>
        <v>860</v>
      </c>
      <c r="S473" s="15">
        <v>409</v>
      </c>
      <c r="T473" s="15">
        <f t="shared" si="61"/>
        <v>47.55813953488372</v>
      </c>
    </row>
    <row r="474" spans="1:20" s="5" customFormat="1" ht="17.25" customHeight="1">
      <c r="A474" s="99" t="s">
        <v>831</v>
      </c>
      <c r="B474" s="17" t="s">
        <v>147</v>
      </c>
      <c r="C474" s="17" t="s">
        <v>148</v>
      </c>
      <c r="D474" s="17"/>
      <c r="E474" s="17" t="s">
        <v>274</v>
      </c>
      <c r="F474" s="17"/>
      <c r="G474" s="75" t="s">
        <v>275</v>
      </c>
      <c r="H474" s="18"/>
      <c r="I474" s="18"/>
      <c r="J474" s="51"/>
      <c r="K474" s="55"/>
      <c r="L474" s="15"/>
      <c r="M474" s="15"/>
      <c r="N474" s="15"/>
      <c r="O474" s="15"/>
      <c r="P474" s="15"/>
      <c r="Q474" s="15"/>
      <c r="R474" s="15">
        <f>R475</f>
        <v>100</v>
      </c>
      <c r="S474" s="15">
        <f>S475</f>
        <v>0</v>
      </c>
      <c r="T474" s="15">
        <f t="shared" si="61"/>
        <v>0</v>
      </c>
    </row>
    <row r="475" spans="1:20" s="5" customFormat="1" ht="26.25" customHeight="1">
      <c r="A475" s="99" t="s">
        <v>832</v>
      </c>
      <c r="B475" s="17" t="s">
        <v>147</v>
      </c>
      <c r="C475" s="17" t="s">
        <v>148</v>
      </c>
      <c r="D475" s="17"/>
      <c r="E475" s="17" t="s">
        <v>814</v>
      </c>
      <c r="F475" s="17"/>
      <c r="G475" s="78" t="s">
        <v>815</v>
      </c>
      <c r="H475" s="18"/>
      <c r="I475" s="18"/>
      <c r="J475" s="51"/>
      <c r="K475" s="55"/>
      <c r="L475" s="15"/>
      <c r="M475" s="15"/>
      <c r="N475" s="15"/>
      <c r="O475" s="15"/>
      <c r="P475" s="15"/>
      <c r="Q475" s="15"/>
      <c r="R475" s="15">
        <f>R476</f>
        <v>100</v>
      </c>
      <c r="S475" s="15">
        <f>S476</f>
        <v>0</v>
      </c>
      <c r="T475" s="15">
        <f t="shared" si="61"/>
        <v>0</v>
      </c>
    </row>
    <row r="476" spans="1:20" s="5" customFormat="1" ht="17.25" customHeight="1">
      <c r="A476" s="99" t="s">
        <v>833</v>
      </c>
      <c r="B476" s="17" t="s">
        <v>147</v>
      </c>
      <c r="C476" s="17" t="s">
        <v>148</v>
      </c>
      <c r="D476" s="17"/>
      <c r="E476" s="17" t="s">
        <v>814</v>
      </c>
      <c r="F476" s="17" t="s">
        <v>231</v>
      </c>
      <c r="G476" s="79" t="s">
        <v>232</v>
      </c>
      <c r="H476" s="18"/>
      <c r="I476" s="18"/>
      <c r="J476" s="51"/>
      <c r="K476" s="55"/>
      <c r="L476" s="15"/>
      <c r="M476" s="15"/>
      <c r="N476" s="15"/>
      <c r="O476" s="15"/>
      <c r="P476" s="15"/>
      <c r="Q476" s="15"/>
      <c r="R476" s="15">
        <v>100</v>
      </c>
      <c r="S476" s="55">
        <v>0</v>
      </c>
      <c r="T476" s="15">
        <f t="shared" si="61"/>
        <v>0</v>
      </c>
    </row>
    <row r="477" spans="1:20" s="3" customFormat="1" ht="17.25" customHeight="1">
      <c r="A477" s="99" t="s">
        <v>834</v>
      </c>
      <c r="B477" s="20" t="s">
        <v>147</v>
      </c>
      <c r="C477" s="20" t="s">
        <v>134</v>
      </c>
      <c r="D477" s="20"/>
      <c r="E477" s="20"/>
      <c r="F477" s="20"/>
      <c r="G477" s="83" t="s">
        <v>311</v>
      </c>
      <c r="H477" s="31">
        <f>H478</f>
        <v>14600</v>
      </c>
      <c r="I477" s="31"/>
      <c r="J477" s="50">
        <f t="shared" si="63"/>
        <v>14600</v>
      </c>
      <c r="K477" s="54"/>
      <c r="L477" s="14">
        <f t="shared" si="62"/>
        <v>14600</v>
      </c>
      <c r="M477" s="15">
        <f>M478</f>
        <v>125</v>
      </c>
      <c r="N477" s="14">
        <f t="shared" si="55"/>
        <v>14725</v>
      </c>
      <c r="O477" s="14"/>
      <c r="P477" s="14">
        <f t="shared" si="59"/>
        <v>14725</v>
      </c>
      <c r="Q477" s="14">
        <f aca="true" t="shared" si="64" ref="Q477:S479">Q478</f>
        <v>260</v>
      </c>
      <c r="R477" s="14">
        <f t="shared" si="64"/>
        <v>14985</v>
      </c>
      <c r="S477" s="14">
        <f t="shared" si="64"/>
        <v>14473.6</v>
      </c>
      <c r="T477" s="14">
        <f t="shared" si="61"/>
        <v>96.58725392058726</v>
      </c>
    </row>
    <row r="478" spans="1:20" s="5" customFormat="1" ht="51" customHeight="1">
      <c r="A478" s="99" t="s">
        <v>835</v>
      </c>
      <c r="B478" s="17" t="s">
        <v>147</v>
      </c>
      <c r="C478" s="17" t="s">
        <v>134</v>
      </c>
      <c r="D478" s="17"/>
      <c r="E478" s="17" t="s">
        <v>351</v>
      </c>
      <c r="F478" s="17"/>
      <c r="G478" s="78" t="s">
        <v>261</v>
      </c>
      <c r="H478" s="18">
        <f>H479</f>
        <v>14600</v>
      </c>
      <c r="I478" s="18"/>
      <c r="J478" s="51">
        <f t="shared" si="63"/>
        <v>14600</v>
      </c>
      <c r="K478" s="55"/>
      <c r="L478" s="15">
        <f t="shared" si="62"/>
        <v>14600</v>
      </c>
      <c r="M478" s="15">
        <f>M479</f>
        <v>125</v>
      </c>
      <c r="N478" s="15">
        <f t="shared" si="55"/>
        <v>14725</v>
      </c>
      <c r="O478" s="15"/>
      <c r="P478" s="15">
        <f t="shared" si="59"/>
        <v>14725</v>
      </c>
      <c r="Q478" s="15">
        <f t="shared" si="64"/>
        <v>260</v>
      </c>
      <c r="R478" s="15">
        <f t="shared" si="64"/>
        <v>14985</v>
      </c>
      <c r="S478" s="15">
        <f t="shared" si="64"/>
        <v>14473.6</v>
      </c>
      <c r="T478" s="15">
        <f t="shared" si="61"/>
        <v>96.58725392058726</v>
      </c>
    </row>
    <row r="479" spans="1:20" s="5" customFormat="1" ht="62.25" customHeight="1">
      <c r="A479" s="99" t="s">
        <v>836</v>
      </c>
      <c r="B479" s="17" t="s">
        <v>147</v>
      </c>
      <c r="C479" s="17" t="s">
        <v>134</v>
      </c>
      <c r="D479" s="17" t="s">
        <v>148</v>
      </c>
      <c r="E479" s="17" t="s">
        <v>249</v>
      </c>
      <c r="F479" s="17"/>
      <c r="G479" s="78" t="s">
        <v>265</v>
      </c>
      <c r="H479" s="18">
        <f>H480</f>
        <v>14600</v>
      </c>
      <c r="I479" s="18"/>
      <c r="J479" s="51">
        <f t="shared" si="63"/>
        <v>14600</v>
      </c>
      <c r="K479" s="55"/>
      <c r="L479" s="15">
        <f t="shared" si="62"/>
        <v>14600</v>
      </c>
      <c r="M479" s="15">
        <f>M480</f>
        <v>125</v>
      </c>
      <c r="N479" s="15">
        <f t="shared" si="55"/>
        <v>14725</v>
      </c>
      <c r="O479" s="15"/>
      <c r="P479" s="15">
        <f t="shared" si="59"/>
        <v>14725</v>
      </c>
      <c r="Q479" s="15">
        <f t="shared" si="64"/>
        <v>260</v>
      </c>
      <c r="R479" s="15">
        <f t="shared" si="64"/>
        <v>14985</v>
      </c>
      <c r="S479" s="15">
        <f t="shared" si="64"/>
        <v>14473.6</v>
      </c>
      <c r="T479" s="15">
        <f t="shared" si="61"/>
        <v>96.58725392058726</v>
      </c>
    </row>
    <row r="480" spans="1:20" s="5" customFormat="1" ht="37.5" customHeight="1">
      <c r="A480" s="99" t="s">
        <v>837</v>
      </c>
      <c r="B480" s="17" t="s">
        <v>147</v>
      </c>
      <c r="C480" s="17" t="s">
        <v>134</v>
      </c>
      <c r="D480" s="17" t="s">
        <v>148</v>
      </c>
      <c r="E480" s="17" t="s">
        <v>251</v>
      </c>
      <c r="F480" s="17"/>
      <c r="G480" s="79" t="s">
        <v>250</v>
      </c>
      <c r="H480" s="18">
        <f>H481+H482+H483</f>
        <v>14600</v>
      </c>
      <c r="I480" s="18"/>
      <c r="J480" s="51">
        <f t="shared" si="63"/>
        <v>14600</v>
      </c>
      <c r="K480" s="55"/>
      <c r="L480" s="15">
        <f t="shared" si="62"/>
        <v>14600</v>
      </c>
      <c r="M480" s="15">
        <f>M481</f>
        <v>125</v>
      </c>
      <c r="N480" s="15">
        <f t="shared" si="55"/>
        <v>14725</v>
      </c>
      <c r="O480" s="15"/>
      <c r="P480" s="15">
        <f t="shared" si="59"/>
        <v>14725</v>
      </c>
      <c r="Q480" s="15">
        <f>Q481+Q482+Q483</f>
        <v>260</v>
      </c>
      <c r="R480" s="15">
        <f>R481+R482+R483</f>
        <v>14985</v>
      </c>
      <c r="S480" s="15">
        <f>S481+S482+S483</f>
        <v>14473.6</v>
      </c>
      <c r="T480" s="15">
        <f t="shared" si="61"/>
        <v>96.58725392058726</v>
      </c>
    </row>
    <row r="481" spans="1:20" s="5" customFormat="1" ht="12.75">
      <c r="A481" s="99" t="s">
        <v>838</v>
      </c>
      <c r="B481" s="17" t="s">
        <v>147</v>
      </c>
      <c r="C481" s="17" t="s">
        <v>134</v>
      </c>
      <c r="D481" s="17" t="s">
        <v>148</v>
      </c>
      <c r="E481" s="17" t="s">
        <v>251</v>
      </c>
      <c r="F481" s="33" t="s">
        <v>193</v>
      </c>
      <c r="G481" s="79" t="s">
        <v>235</v>
      </c>
      <c r="H481" s="18">
        <v>13595</v>
      </c>
      <c r="I481" s="18"/>
      <c r="J481" s="51">
        <f t="shared" si="63"/>
        <v>13595</v>
      </c>
      <c r="K481" s="55"/>
      <c r="L481" s="15">
        <f t="shared" si="62"/>
        <v>13595</v>
      </c>
      <c r="M481" s="14">
        <v>125</v>
      </c>
      <c r="N481" s="15">
        <f t="shared" si="55"/>
        <v>13720</v>
      </c>
      <c r="O481" s="15"/>
      <c r="P481" s="15">
        <f t="shared" si="59"/>
        <v>13720</v>
      </c>
      <c r="Q481" s="15">
        <v>260</v>
      </c>
      <c r="R481" s="15">
        <f>P481+Q481</f>
        <v>13980</v>
      </c>
      <c r="S481" s="55">
        <v>13801.1</v>
      </c>
      <c r="T481" s="15">
        <f t="shared" si="61"/>
        <v>98.7203147353362</v>
      </c>
    </row>
    <row r="482" spans="1:20" s="5" customFormat="1" ht="25.5">
      <c r="A482" s="99" t="s">
        <v>839</v>
      </c>
      <c r="B482" s="17" t="s">
        <v>147</v>
      </c>
      <c r="C482" s="17" t="s">
        <v>134</v>
      </c>
      <c r="D482" s="17"/>
      <c r="E482" s="17" t="s">
        <v>251</v>
      </c>
      <c r="F482" s="17" t="s">
        <v>226</v>
      </c>
      <c r="G482" s="78" t="s">
        <v>237</v>
      </c>
      <c r="H482" s="18">
        <v>990</v>
      </c>
      <c r="I482" s="18"/>
      <c r="J482" s="51">
        <f t="shared" si="63"/>
        <v>990</v>
      </c>
      <c r="K482" s="55"/>
      <c r="L482" s="15">
        <f t="shared" si="62"/>
        <v>990</v>
      </c>
      <c r="M482" s="15"/>
      <c r="N482" s="15">
        <f t="shared" si="55"/>
        <v>990</v>
      </c>
      <c r="O482" s="15"/>
      <c r="P482" s="15">
        <f t="shared" si="59"/>
        <v>990</v>
      </c>
      <c r="Q482" s="15"/>
      <c r="R482" s="15">
        <f>P482+Q482</f>
        <v>990</v>
      </c>
      <c r="S482" s="55">
        <v>670.3</v>
      </c>
      <c r="T482" s="15">
        <f t="shared" si="61"/>
        <v>67.7070707070707</v>
      </c>
    </row>
    <row r="483" spans="1:20" s="5" customFormat="1" ht="12.75">
      <c r="A483" s="99" t="s">
        <v>870</v>
      </c>
      <c r="B483" s="17" t="s">
        <v>147</v>
      </c>
      <c r="C483" s="17" t="s">
        <v>134</v>
      </c>
      <c r="D483" s="17"/>
      <c r="E483" s="17" t="s">
        <v>251</v>
      </c>
      <c r="F483" s="28" t="s">
        <v>975</v>
      </c>
      <c r="G483" s="76" t="s">
        <v>976</v>
      </c>
      <c r="H483" s="18">
        <v>15</v>
      </c>
      <c r="I483" s="18"/>
      <c r="J483" s="51">
        <f t="shared" si="63"/>
        <v>15</v>
      </c>
      <c r="K483" s="55"/>
      <c r="L483" s="15">
        <f t="shared" si="62"/>
        <v>15</v>
      </c>
      <c r="M483" s="15"/>
      <c r="N483" s="15">
        <f t="shared" si="55"/>
        <v>15</v>
      </c>
      <c r="O483" s="15"/>
      <c r="P483" s="15">
        <f t="shared" si="59"/>
        <v>15</v>
      </c>
      <c r="Q483" s="15"/>
      <c r="R483" s="15">
        <f>P483+Q483</f>
        <v>15</v>
      </c>
      <c r="S483" s="55">
        <v>2.2</v>
      </c>
      <c r="T483" s="15">
        <f t="shared" si="61"/>
        <v>14.666666666666666</v>
      </c>
    </row>
    <row r="484" spans="1:20" s="3" customFormat="1" ht="12.75">
      <c r="A484" s="99" t="s">
        <v>871</v>
      </c>
      <c r="B484" s="20" t="s">
        <v>147</v>
      </c>
      <c r="C484" s="20" t="s">
        <v>120</v>
      </c>
      <c r="D484" s="20"/>
      <c r="E484" s="17"/>
      <c r="F484" s="20"/>
      <c r="G484" s="84" t="s">
        <v>121</v>
      </c>
      <c r="H484" s="31">
        <f>H485</f>
        <v>270</v>
      </c>
      <c r="I484" s="31"/>
      <c r="J484" s="50">
        <f t="shared" si="63"/>
        <v>270</v>
      </c>
      <c r="K484" s="54"/>
      <c r="L484" s="14">
        <f t="shared" si="62"/>
        <v>270</v>
      </c>
      <c r="M484" s="15"/>
      <c r="N484" s="14">
        <f t="shared" si="55"/>
        <v>270</v>
      </c>
      <c r="O484" s="14"/>
      <c r="P484" s="14">
        <f t="shared" si="59"/>
        <v>270</v>
      </c>
      <c r="Q484" s="14"/>
      <c r="R484" s="14">
        <f aca="true" t="shared" si="65" ref="R484:S487">R485</f>
        <v>270</v>
      </c>
      <c r="S484" s="14">
        <f t="shared" si="65"/>
        <v>270</v>
      </c>
      <c r="T484" s="14">
        <f t="shared" si="61"/>
        <v>100</v>
      </c>
    </row>
    <row r="485" spans="1:20" s="5" customFormat="1" ht="12.75">
      <c r="A485" s="99" t="s">
        <v>872</v>
      </c>
      <c r="B485" s="20" t="s">
        <v>147</v>
      </c>
      <c r="C485" s="20" t="s">
        <v>95</v>
      </c>
      <c r="D485" s="17" t="s">
        <v>102</v>
      </c>
      <c r="E485" s="17"/>
      <c r="F485" s="20" t="s">
        <v>87</v>
      </c>
      <c r="G485" s="84" t="s">
        <v>167</v>
      </c>
      <c r="H485" s="31">
        <f>H486</f>
        <v>270</v>
      </c>
      <c r="I485" s="31"/>
      <c r="J485" s="50">
        <f t="shared" si="63"/>
        <v>270</v>
      </c>
      <c r="K485" s="55"/>
      <c r="L485" s="14">
        <f t="shared" si="62"/>
        <v>270</v>
      </c>
      <c r="M485" s="15"/>
      <c r="N485" s="14">
        <f aca="true" t="shared" si="66" ref="N485:N555">L485+M485</f>
        <v>270</v>
      </c>
      <c r="O485" s="15"/>
      <c r="P485" s="14">
        <f t="shared" si="59"/>
        <v>270</v>
      </c>
      <c r="Q485" s="15"/>
      <c r="R485" s="14">
        <f t="shared" si="65"/>
        <v>270</v>
      </c>
      <c r="S485" s="14">
        <f t="shared" si="65"/>
        <v>270</v>
      </c>
      <c r="T485" s="14">
        <f t="shared" si="61"/>
        <v>100</v>
      </c>
    </row>
    <row r="486" spans="1:20" s="5" customFormat="1" ht="12.75">
      <c r="A486" s="99" t="s">
        <v>873</v>
      </c>
      <c r="B486" s="17" t="s">
        <v>147</v>
      </c>
      <c r="C486" s="17" t="s">
        <v>95</v>
      </c>
      <c r="D486" s="17"/>
      <c r="E486" s="4" t="s">
        <v>274</v>
      </c>
      <c r="F486" s="4" t="s">
        <v>87</v>
      </c>
      <c r="G486" s="75" t="s">
        <v>275</v>
      </c>
      <c r="H486" s="18">
        <f>H487</f>
        <v>270</v>
      </c>
      <c r="I486" s="18"/>
      <c r="J486" s="51">
        <f t="shared" si="63"/>
        <v>270</v>
      </c>
      <c r="K486" s="55"/>
      <c r="L486" s="15">
        <f t="shared" si="62"/>
        <v>270</v>
      </c>
      <c r="M486" s="14"/>
      <c r="N486" s="15">
        <f t="shared" si="66"/>
        <v>270</v>
      </c>
      <c r="O486" s="15"/>
      <c r="P486" s="15">
        <f t="shared" si="59"/>
        <v>270</v>
      </c>
      <c r="Q486" s="15"/>
      <c r="R486" s="15">
        <f t="shared" si="65"/>
        <v>270</v>
      </c>
      <c r="S486" s="15">
        <f t="shared" si="65"/>
        <v>270</v>
      </c>
      <c r="T486" s="15">
        <f t="shared" si="61"/>
        <v>100</v>
      </c>
    </row>
    <row r="487" spans="1:20" s="5" customFormat="1" ht="15.75" customHeight="1">
      <c r="A487" s="99" t="s">
        <v>874</v>
      </c>
      <c r="B487" s="17" t="s">
        <v>147</v>
      </c>
      <c r="C487" s="17" t="s">
        <v>95</v>
      </c>
      <c r="D487" s="17" t="s">
        <v>95</v>
      </c>
      <c r="E487" s="17" t="s">
        <v>303</v>
      </c>
      <c r="F487" s="17"/>
      <c r="G487" s="78" t="s">
        <v>304</v>
      </c>
      <c r="H487" s="18">
        <f>H488</f>
        <v>270</v>
      </c>
      <c r="I487" s="18"/>
      <c r="J487" s="51">
        <f t="shared" si="63"/>
        <v>270</v>
      </c>
      <c r="K487" s="55"/>
      <c r="L487" s="15">
        <f t="shared" si="62"/>
        <v>270</v>
      </c>
      <c r="M487" s="14"/>
      <c r="N487" s="15">
        <f t="shared" si="66"/>
        <v>270</v>
      </c>
      <c r="O487" s="15"/>
      <c r="P487" s="15">
        <f t="shared" si="59"/>
        <v>270</v>
      </c>
      <c r="Q487" s="15"/>
      <c r="R487" s="15">
        <f t="shared" si="65"/>
        <v>270</v>
      </c>
      <c r="S487" s="15">
        <f t="shared" si="65"/>
        <v>270</v>
      </c>
      <c r="T487" s="15">
        <f t="shared" si="61"/>
        <v>100</v>
      </c>
    </row>
    <row r="488" spans="1:20" s="5" customFormat="1" ht="25.5">
      <c r="A488" s="99" t="s">
        <v>875</v>
      </c>
      <c r="B488" s="17" t="s">
        <v>147</v>
      </c>
      <c r="C488" s="17" t="s">
        <v>95</v>
      </c>
      <c r="D488" s="17" t="s">
        <v>95</v>
      </c>
      <c r="E488" s="38" t="s">
        <v>303</v>
      </c>
      <c r="F488" s="33" t="s">
        <v>195</v>
      </c>
      <c r="G488" s="85" t="s">
        <v>196</v>
      </c>
      <c r="H488" s="18">
        <v>270</v>
      </c>
      <c r="I488" s="18"/>
      <c r="J488" s="51">
        <f t="shared" si="63"/>
        <v>270</v>
      </c>
      <c r="K488" s="55"/>
      <c r="L488" s="15">
        <f t="shared" si="62"/>
        <v>270</v>
      </c>
      <c r="M488" s="15"/>
      <c r="N488" s="15">
        <f t="shared" si="66"/>
        <v>270</v>
      </c>
      <c r="O488" s="15"/>
      <c r="P488" s="15">
        <f t="shared" si="59"/>
        <v>270</v>
      </c>
      <c r="Q488" s="15"/>
      <c r="R488" s="15">
        <f>P488+Q488</f>
        <v>270</v>
      </c>
      <c r="S488" s="15">
        <v>270</v>
      </c>
      <c r="T488" s="15">
        <f t="shared" si="61"/>
        <v>100</v>
      </c>
    </row>
    <row r="489" spans="1:20" s="3" customFormat="1" ht="12.75">
      <c r="A489" s="99" t="s">
        <v>876</v>
      </c>
      <c r="B489" s="20" t="s">
        <v>147</v>
      </c>
      <c r="C489" s="20" t="s">
        <v>79</v>
      </c>
      <c r="D489" s="20" t="s">
        <v>96</v>
      </c>
      <c r="E489" s="17"/>
      <c r="F489" s="20" t="s">
        <v>87</v>
      </c>
      <c r="G489" s="84" t="s">
        <v>159</v>
      </c>
      <c r="H489" s="31">
        <f>H490</f>
        <v>6828</v>
      </c>
      <c r="I489" s="31"/>
      <c r="J489" s="50">
        <f t="shared" si="63"/>
        <v>6828</v>
      </c>
      <c r="K489" s="54"/>
      <c r="L489" s="14">
        <f t="shared" si="62"/>
        <v>6828</v>
      </c>
      <c r="M489" s="15"/>
      <c r="N489" s="14">
        <f t="shared" si="66"/>
        <v>6828</v>
      </c>
      <c r="O489" s="14"/>
      <c r="P489" s="14">
        <f t="shared" si="59"/>
        <v>6828</v>
      </c>
      <c r="Q489" s="14">
        <f aca="true" t="shared" si="67" ref="Q489:S490">Q490</f>
        <v>-1500</v>
      </c>
      <c r="R489" s="14">
        <f t="shared" si="67"/>
        <v>5328</v>
      </c>
      <c r="S489" s="14">
        <f t="shared" si="67"/>
        <v>4688.400000000001</v>
      </c>
      <c r="T489" s="14">
        <f t="shared" si="61"/>
        <v>87.9954954954955</v>
      </c>
    </row>
    <row r="490" spans="1:20" s="3" customFormat="1" ht="12.75">
      <c r="A490" s="99" t="s">
        <v>877</v>
      </c>
      <c r="B490" s="20" t="s">
        <v>147</v>
      </c>
      <c r="C490" s="20" t="s">
        <v>81</v>
      </c>
      <c r="D490" s="20"/>
      <c r="E490" s="17"/>
      <c r="F490" s="20"/>
      <c r="G490" s="84" t="s">
        <v>80</v>
      </c>
      <c r="H490" s="31">
        <f>H491</f>
        <v>6828</v>
      </c>
      <c r="I490" s="31"/>
      <c r="J490" s="50">
        <f t="shared" si="63"/>
        <v>6828</v>
      </c>
      <c r="K490" s="54"/>
      <c r="L490" s="14">
        <f t="shared" si="62"/>
        <v>6828</v>
      </c>
      <c r="M490" s="15"/>
      <c r="N490" s="14">
        <f t="shared" si="66"/>
        <v>6828</v>
      </c>
      <c r="O490" s="14"/>
      <c r="P490" s="14">
        <f t="shared" si="59"/>
        <v>6828</v>
      </c>
      <c r="Q490" s="14">
        <f t="shared" si="67"/>
        <v>-1500</v>
      </c>
      <c r="R490" s="14">
        <f t="shared" si="67"/>
        <v>5328</v>
      </c>
      <c r="S490" s="14">
        <f t="shared" si="67"/>
        <v>4688.400000000001</v>
      </c>
      <c r="T490" s="14">
        <f t="shared" si="61"/>
        <v>87.9954954954955</v>
      </c>
    </row>
    <row r="491" spans="1:20" s="5" customFormat="1" ht="51">
      <c r="A491" s="99" t="s">
        <v>878</v>
      </c>
      <c r="B491" s="17" t="s">
        <v>147</v>
      </c>
      <c r="C491" s="17" t="s">
        <v>79</v>
      </c>
      <c r="D491" s="17"/>
      <c r="E491" s="17" t="s">
        <v>351</v>
      </c>
      <c r="F491" s="17"/>
      <c r="G491" s="78" t="s">
        <v>261</v>
      </c>
      <c r="H491" s="18">
        <f>H492+H499</f>
        <v>6828</v>
      </c>
      <c r="I491" s="18"/>
      <c r="J491" s="51">
        <f t="shared" si="63"/>
        <v>6828</v>
      </c>
      <c r="K491" s="55"/>
      <c r="L491" s="15">
        <f t="shared" si="62"/>
        <v>6828</v>
      </c>
      <c r="M491" s="15"/>
      <c r="N491" s="15">
        <f t="shared" si="66"/>
        <v>6828</v>
      </c>
      <c r="O491" s="15"/>
      <c r="P491" s="15">
        <f t="shared" si="59"/>
        <v>6828</v>
      </c>
      <c r="Q491" s="15">
        <f>Q492+Q499</f>
        <v>-1500</v>
      </c>
      <c r="R491" s="15">
        <f>R492+R499</f>
        <v>5328</v>
      </c>
      <c r="S491" s="15">
        <f>S492+S499</f>
        <v>4688.400000000001</v>
      </c>
      <c r="T491" s="15">
        <f t="shared" si="61"/>
        <v>87.9954954954955</v>
      </c>
    </row>
    <row r="492" spans="1:20" s="5" customFormat="1" ht="25.5">
      <c r="A492" s="99" t="s">
        <v>879</v>
      </c>
      <c r="B492" s="17" t="s">
        <v>147</v>
      </c>
      <c r="C492" s="17" t="s">
        <v>81</v>
      </c>
      <c r="D492" s="17"/>
      <c r="E492" s="17" t="s">
        <v>253</v>
      </c>
      <c r="F492" s="17"/>
      <c r="G492" s="79" t="s">
        <v>252</v>
      </c>
      <c r="H492" s="18">
        <f>H493+H495</f>
        <v>5300</v>
      </c>
      <c r="I492" s="18"/>
      <c r="J492" s="51">
        <f t="shared" si="63"/>
        <v>5300</v>
      </c>
      <c r="K492" s="55"/>
      <c r="L492" s="15">
        <f t="shared" si="62"/>
        <v>5300</v>
      </c>
      <c r="M492" s="15"/>
      <c r="N492" s="15">
        <f t="shared" si="66"/>
        <v>5300</v>
      </c>
      <c r="O492" s="15"/>
      <c r="P492" s="15">
        <f t="shared" si="59"/>
        <v>5300</v>
      </c>
      <c r="Q492" s="15">
        <f>Q495</f>
        <v>-191</v>
      </c>
      <c r="R492" s="15">
        <f>R493+R495</f>
        <v>5109</v>
      </c>
      <c r="S492" s="15">
        <f>S493+S495</f>
        <v>4688.400000000001</v>
      </c>
      <c r="T492" s="15">
        <f t="shared" si="61"/>
        <v>91.76746917204933</v>
      </c>
    </row>
    <row r="493" spans="1:20" s="5" customFormat="1" ht="30" customHeight="1">
      <c r="A493" s="99" t="s">
        <v>880</v>
      </c>
      <c r="B493" s="17" t="s">
        <v>147</v>
      </c>
      <c r="C493" s="17" t="s">
        <v>81</v>
      </c>
      <c r="D493" s="17"/>
      <c r="E493" s="17" t="s">
        <v>255</v>
      </c>
      <c r="F493" s="17"/>
      <c r="G493" s="79" t="s">
        <v>254</v>
      </c>
      <c r="H493" s="18">
        <f>H494</f>
        <v>110.8</v>
      </c>
      <c r="I493" s="18"/>
      <c r="J493" s="51">
        <f t="shared" si="63"/>
        <v>110.8</v>
      </c>
      <c r="K493" s="55"/>
      <c r="L493" s="15">
        <f t="shared" si="62"/>
        <v>110.8</v>
      </c>
      <c r="M493" s="15"/>
      <c r="N493" s="15">
        <f t="shared" si="66"/>
        <v>110.8</v>
      </c>
      <c r="O493" s="15"/>
      <c r="P493" s="15">
        <f t="shared" si="59"/>
        <v>110.8</v>
      </c>
      <c r="Q493" s="15"/>
      <c r="R493" s="15">
        <f>R494</f>
        <v>110.8</v>
      </c>
      <c r="S493" s="15">
        <f>S494</f>
        <v>87.1</v>
      </c>
      <c r="T493" s="15">
        <f t="shared" si="61"/>
        <v>78.61010830324909</v>
      </c>
    </row>
    <row r="494" spans="1:20" s="5" customFormat="1" ht="25.5">
      <c r="A494" s="99" t="s">
        <v>881</v>
      </c>
      <c r="B494" s="17" t="s">
        <v>147</v>
      </c>
      <c r="C494" s="17" t="s">
        <v>81</v>
      </c>
      <c r="D494" s="17"/>
      <c r="E494" s="17" t="s">
        <v>255</v>
      </c>
      <c r="F494" s="17" t="s">
        <v>226</v>
      </c>
      <c r="G494" s="78" t="s">
        <v>237</v>
      </c>
      <c r="H494" s="18">
        <v>110.8</v>
      </c>
      <c r="I494" s="18"/>
      <c r="J494" s="51">
        <f t="shared" si="63"/>
        <v>110.8</v>
      </c>
      <c r="K494" s="55"/>
      <c r="L494" s="15">
        <f t="shared" si="62"/>
        <v>110.8</v>
      </c>
      <c r="M494" s="15"/>
      <c r="N494" s="15">
        <f t="shared" si="66"/>
        <v>110.8</v>
      </c>
      <c r="O494" s="15"/>
      <c r="P494" s="15">
        <f t="shared" si="59"/>
        <v>110.8</v>
      </c>
      <c r="Q494" s="15"/>
      <c r="R494" s="15">
        <f>P494+Q494</f>
        <v>110.8</v>
      </c>
      <c r="S494" s="55">
        <v>87.1</v>
      </c>
      <c r="T494" s="15">
        <f t="shared" si="61"/>
        <v>78.61010830324909</v>
      </c>
    </row>
    <row r="495" spans="1:20" s="5" customFormat="1" ht="25.5">
      <c r="A495" s="99" t="s">
        <v>882</v>
      </c>
      <c r="B495" s="17" t="s">
        <v>147</v>
      </c>
      <c r="C495" s="17" t="s">
        <v>81</v>
      </c>
      <c r="D495" s="17"/>
      <c r="E495" s="17" t="s">
        <v>257</v>
      </c>
      <c r="F495" s="17"/>
      <c r="G495" s="79" t="s">
        <v>256</v>
      </c>
      <c r="H495" s="18">
        <f>H496+H497+H498</f>
        <v>5189.2</v>
      </c>
      <c r="I495" s="18"/>
      <c r="J495" s="51">
        <f t="shared" si="63"/>
        <v>5189.2</v>
      </c>
      <c r="K495" s="55"/>
      <c r="L495" s="15">
        <f t="shared" si="62"/>
        <v>5189.2</v>
      </c>
      <c r="M495" s="15"/>
      <c r="N495" s="15">
        <f t="shared" si="66"/>
        <v>5189.2</v>
      </c>
      <c r="O495" s="15"/>
      <c r="P495" s="15">
        <f t="shared" si="59"/>
        <v>5189.2</v>
      </c>
      <c r="Q495" s="15">
        <f>Q496+Q497+Q498</f>
        <v>-191</v>
      </c>
      <c r="R495" s="15">
        <f>R496+R497+R498</f>
        <v>4998.2</v>
      </c>
      <c r="S495" s="15">
        <f>S496+S497+S498</f>
        <v>4601.3</v>
      </c>
      <c r="T495" s="15">
        <f t="shared" si="61"/>
        <v>92.05914129086472</v>
      </c>
    </row>
    <row r="496" spans="1:20" s="5" customFormat="1" ht="12.75">
      <c r="A496" s="99" t="s">
        <v>883</v>
      </c>
      <c r="B496" s="17" t="s">
        <v>147</v>
      </c>
      <c r="C496" s="17" t="s">
        <v>81</v>
      </c>
      <c r="D496" s="17"/>
      <c r="E496" s="17" t="s">
        <v>257</v>
      </c>
      <c r="F496" s="17" t="s">
        <v>193</v>
      </c>
      <c r="G496" s="79" t="s">
        <v>235</v>
      </c>
      <c r="H496" s="18">
        <v>3841</v>
      </c>
      <c r="I496" s="18"/>
      <c r="J496" s="51">
        <f t="shared" si="63"/>
        <v>3841</v>
      </c>
      <c r="K496" s="55"/>
      <c r="L496" s="15">
        <f t="shared" si="62"/>
        <v>3841</v>
      </c>
      <c r="M496" s="14"/>
      <c r="N496" s="15">
        <f t="shared" si="66"/>
        <v>3841</v>
      </c>
      <c r="O496" s="15"/>
      <c r="P496" s="15">
        <f t="shared" si="59"/>
        <v>3841</v>
      </c>
      <c r="Q496" s="15"/>
      <c r="R496" s="15">
        <f>P496+Q496</f>
        <v>3841</v>
      </c>
      <c r="S496" s="55">
        <v>3840.2</v>
      </c>
      <c r="T496" s="15">
        <f t="shared" si="61"/>
        <v>99.9791720906014</v>
      </c>
    </row>
    <row r="497" spans="1:20" s="5" customFormat="1" ht="25.5">
      <c r="A497" s="99" t="s">
        <v>884</v>
      </c>
      <c r="B497" s="17" t="s">
        <v>147</v>
      </c>
      <c r="C497" s="17" t="s">
        <v>81</v>
      </c>
      <c r="D497" s="17"/>
      <c r="E497" s="17" t="s">
        <v>257</v>
      </c>
      <c r="F497" s="17" t="s">
        <v>226</v>
      </c>
      <c r="G497" s="78" t="s">
        <v>237</v>
      </c>
      <c r="H497" s="18">
        <v>1343.2</v>
      </c>
      <c r="I497" s="18"/>
      <c r="J497" s="51">
        <f t="shared" si="63"/>
        <v>1343.2</v>
      </c>
      <c r="K497" s="55"/>
      <c r="L497" s="15">
        <f t="shared" si="62"/>
        <v>1343.2</v>
      </c>
      <c r="M497" s="15"/>
      <c r="N497" s="15">
        <f t="shared" si="66"/>
        <v>1343.2</v>
      </c>
      <c r="O497" s="15"/>
      <c r="P497" s="15">
        <f t="shared" si="59"/>
        <v>1343.2</v>
      </c>
      <c r="Q497" s="15">
        <v>-191</v>
      </c>
      <c r="R497" s="15">
        <f>P497+Q497</f>
        <v>1152.2</v>
      </c>
      <c r="S497" s="15">
        <v>761</v>
      </c>
      <c r="T497" s="15">
        <f t="shared" si="61"/>
        <v>66.04756118729387</v>
      </c>
    </row>
    <row r="498" spans="1:20" s="5" customFormat="1" ht="12.75">
      <c r="A498" s="99" t="s">
        <v>885</v>
      </c>
      <c r="B498" s="17" t="s">
        <v>147</v>
      </c>
      <c r="C498" s="17" t="s">
        <v>81</v>
      </c>
      <c r="D498" s="17"/>
      <c r="E498" s="17" t="s">
        <v>257</v>
      </c>
      <c r="F498" s="28" t="s">
        <v>975</v>
      </c>
      <c r="G498" s="76" t="s">
        <v>976</v>
      </c>
      <c r="H498" s="18">
        <v>5</v>
      </c>
      <c r="I498" s="18"/>
      <c r="J498" s="51">
        <f t="shared" si="63"/>
        <v>5</v>
      </c>
      <c r="K498" s="55"/>
      <c r="L498" s="15">
        <f t="shared" si="62"/>
        <v>5</v>
      </c>
      <c r="M498" s="15"/>
      <c r="N498" s="15">
        <f t="shared" si="66"/>
        <v>5</v>
      </c>
      <c r="O498" s="15"/>
      <c r="P498" s="15">
        <f t="shared" si="59"/>
        <v>5</v>
      </c>
      <c r="Q498" s="15"/>
      <c r="R498" s="15">
        <f>P498+Q498</f>
        <v>5</v>
      </c>
      <c r="S498" s="55">
        <v>0.1</v>
      </c>
      <c r="T498" s="15">
        <f t="shared" si="61"/>
        <v>2</v>
      </c>
    </row>
    <row r="499" spans="1:20" s="3" customFormat="1" ht="25.5">
      <c r="A499" s="99" t="s">
        <v>886</v>
      </c>
      <c r="B499" s="17" t="s">
        <v>147</v>
      </c>
      <c r="C499" s="17" t="s">
        <v>81</v>
      </c>
      <c r="D499" s="20"/>
      <c r="E499" s="17" t="s">
        <v>259</v>
      </c>
      <c r="F499" s="20"/>
      <c r="G499" s="78" t="s">
        <v>258</v>
      </c>
      <c r="H499" s="18">
        <f>H500</f>
        <v>1528</v>
      </c>
      <c r="I499" s="18"/>
      <c r="J499" s="51">
        <f t="shared" si="63"/>
        <v>1528</v>
      </c>
      <c r="K499" s="54"/>
      <c r="L499" s="15">
        <f t="shared" si="62"/>
        <v>1528</v>
      </c>
      <c r="M499" s="45"/>
      <c r="N499" s="15">
        <f t="shared" si="66"/>
        <v>1528</v>
      </c>
      <c r="O499" s="14"/>
      <c r="P499" s="15">
        <f t="shared" si="59"/>
        <v>1528</v>
      </c>
      <c r="Q499" s="15">
        <f aca="true" t="shared" si="68" ref="Q499:S500">Q500</f>
        <v>-1309</v>
      </c>
      <c r="R499" s="15">
        <f t="shared" si="68"/>
        <v>219</v>
      </c>
      <c r="S499" s="15">
        <f t="shared" si="68"/>
        <v>0</v>
      </c>
      <c r="T499" s="15">
        <f t="shared" si="61"/>
        <v>0</v>
      </c>
    </row>
    <row r="500" spans="1:20" s="5" customFormat="1" ht="25.5">
      <c r="A500" s="99" t="s">
        <v>887</v>
      </c>
      <c r="B500" s="17" t="s">
        <v>147</v>
      </c>
      <c r="C500" s="17" t="s">
        <v>81</v>
      </c>
      <c r="D500" s="17"/>
      <c r="E500" s="17" t="s">
        <v>260</v>
      </c>
      <c r="F500" s="17"/>
      <c r="G500" s="78" t="s">
        <v>736</v>
      </c>
      <c r="H500" s="18">
        <f>H501</f>
        <v>1528</v>
      </c>
      <c r="I500" s="18"/>
      <c r="J500" s="51">
        <f t="shared" si="63"/>
        <v>1528</v>
      </c>
      <c r="K500" s="55"/>
      <c r="L500" s="15">
        <f t="shared" si="62"/>
        <v>1528</v>
      </c>
      <c r="M500" s="45"/>
      <c r="N500" s="15">
        <f t="shared" si="66"/>
        <v>1528</v>
      </c>
      <c r="O500" s="15"/>
      <c r="P500" s="15">
        <f t="shared" si="59"/>
        <v>1528</v>
      </c>
      <c r="Q500" s="15">
        <f t="shared" si="68"/>
        <v>-1309</v>
      </c>
      <c r="R500" s="15">
        <f t="shared" si="68"/>
        <v>219</v>
      </c>
      <c r="S500" s="15">
        <f t="shared" si="68"/>
        <v>0</v>
      </c>
      <c r="T500" s="15">
        <f t="shared" si="61"/>
        <v>0</v>
      </c>
    </row>
    <row r="501" spans="1:20" s="5" customFormat="1" ht="25.5">
      <c r="A501" s="99" t="s">
        <v>888</v>
      </c>
      <c r="B501" s="17" t="s">
        <v>147</v>
      </c>
      <c r="C501" s="17" t="s">
        <v>81</v>
      </c>
      <c r="D501" s="17"/>
      <c r="E501" s="17" t="s">
        <v>260</v>
      </c>
      <c r="F501" s="17" t="s">
        <v>226</v>
      </c>
      <c r="G501" s="78" t="s">
        <v>237</v>
      </c>
      <c r="H501" s="18">
        <v>1528</v>
      </c>
      <c r="I501" s="18"/>
      <c r="J501" s="51">
        <f t="shared" si="63"/>
        <v>1528</v>
      </c>
      <c r="K501" s="55"/>
      <c r="L501" s="15">
        <f t="shared" si="62"/>
        <v>1528</v>
      </c>
      <c r="M501" s="45"/>
      <c r="N501" s="15">
        <f t="shared" si="66"/>
        <v>1528</v>
      </c>
      <c r="O501" s="15"/>
      <c r="P501" s="15">
        <f t="shared" si="59"/>
        <v>1528</v>
      </c>
      <c r="Q501" s="15">
        <v>-1309</v>
      </c>
      <c r="R501" s="15">
        <f>P501+Q501</f>
        <v>219</v>
      </c>
      <c r="S501" s="55">
        <v>0</v>
      </c>
      <c r="T501" s="15">
        <f t="shared" si="61"/>
        <v>0</v>
      </c>
    </row>
    <row r="502" spans="1:20" ht="25.5">
      <c r="A502" s="99" t="s">
        <v>889</v>
      </c>
      <c r="B502" s="20" t="s">
        <v>67</v>
      </c>
      <c r="C502" s="20" t="s">
        <v>87</v>
      </c>
      <c r="D502" s="20" t="s">
        <v>93</v>
      </c>
      <c r="E502" s="20"/>
      <c r="F502" s="20" t="s">
        <v>87</v>
      </c>
      <c r="G502" s="84" t="s">
        <v>73</v>
      </c>
      <c r="H502" s="31">
        <f>H503+H519+H523</f>
        <v>3191</v>
      </c>
      <c r="I502" s="31"/>
      <c r="J502" s="50">
        <f t="shared" si="63"/>
        <v>3191</v>
      </c>
      <c r="K502" s="57">
        <f>K503+K519+K523</f>
        <v>0</v>
      </c>
      <c r="L502" s="14">
        <f t="shared" si="62"/>
        <v>3191</v>
      </c>
      <c r="M502" s="57"/>
      <c r="N502" s="14">
        <f t="shared" si="66"/>
        <v>3191</v>
      </c>
      <c r="O502" s="45"/>
      <c r="P502" s="14">
        <f t="shared" si="59"/>
        <v>3191</v>
      </c>
      <c r="Q502" s="57">
        <f>Q503+Q519+Q523</f>
        <v>0</v>
      </c>
      <c r="R502" s="14">
        <f>R503+R519+R523</f>
        <v>3191</v>
      </c>
      <c r="S502" s="14">
        <f>S503+S519+S523</f>
        <v>2956.6000000000004</v>
      </c>
      <c r="T502" s="14">
        <f t="shared" si="61"/>
        <v>92.65434033218428</v>
      </c>
    </row>
    <row r="503" spans="1:20" ht="12.75">
      <c r="A503" s="99" t="s">
        <v>890</v>
      </c>
      <c r="B503" s="20" t="s">
        <v>67</v>
      </c>
      <c r="C503" s="20" t="s">
        <v>97</v>
      </c>
      <c r="D503" s="20" t="s">
        <v>97</v>
      </c>
      <c r="E503" s="17"/>
      <c r="F503" s="20" t="s">
        <v>87</v>
      </c>
      <c r="G503" s="84" t="s">
        <v>98</v>
      </c>
      <c r="H503" s="31">
        <f>H504+H514</f>
        <v>2556</v>
      </c>
      <c r="I503" s="31"/>
      <c r="J503" s="50">
        <f t="shared" si="63"/>
        <v>2556</v>
      </c>
      <c r="K503" s="57">
        <f>K504+K514</f>
        <v>0</v>
      </c>
      <c r="L503" s="14">
        <f t="shared" si="62"/>
        <v>2556</v>
      </c>
      <c r="M503" s="57"/>
      <c r="N503" s="14">
        <f t="shared" si="66"/>
        <v>2556</v>
      </c>
      <c r="O503" s="45"/>
      <c r="P503" s="14">
        <f t="shared" si="59"/>
        <v>2556</v>
      </c>
      <c r="Q503" s="57">
        <f>Q504+Q514</f>
        <v>0</v>
      </c>
      <c r="R503" s="14">
        <f>R504+R514</f>
        <v>2556</v>
      </c>
      <c r="S503" s="14">
        <f>S504+S514</f>
        <v>2337.4</v>
      </c>
      <c r="T503" s="14">
        <f t="shared" si="61"/>
        <v>91.44757433489829</v>
      </c>
    </row>
    <row r="504" spans="1:20" ht="39" customHeight="1">
      <c r="A504" s="99" t="s">
        <v>891</v>
      </c>
      <c r="B504" s="20" t="s">
        <v>67</v>
      </c>
      <c r="C504" s="20" t="s">
        <v>156</v>
      </c>
      <c r="D504" s="17" t="s">
        <v>156</v>
      </c>
      <c r="E504" s="17"/>
      <c r="F504" s="17" t="s">
        <v>87</v>
      </c>
      <c r="G504" s="84" t="s">
        <v>164</v>
      </c>
      <c r="H504" s="31">
        <f>H505+H507</f>
        <v>2504</v>
      </c>
      <c r="I504" s="31"/>
      <c r="J504" s="50">
        <f t="shared" si="63"/>
        <v>2504</v>
      </c>
      <c r="K504" s="57"/>
      <c r="L504" s="14">
        <f t="shared" si="62"/>
        <v>2504</v>
      </c>
      <c r="M504" s="57"/>
      <c r="N504" s="14">
        <f t="shared" si="66"/>
        <v>2504</v>
      </c>
      <c r="O504" s="45"/>
      <c r="P504" s="14">
        <f t="shared" si="59"/>
        <v>2504</v>
      </c>
      <c r="Q504" s="57">
        <f>Q505+Q507</f>
        <v>0</v>
      </c>
      <c r="R504" s="14">
        <f>R505+R507</f>
        <v>2504</v>
      </c>
      <c r="S504" s="14">
        <f>S505+S507</f>
        <v>2310.5</v>
      </c>
      <c r="T504" s="14">
        <f t="shared" si="61"/>
        <v>92.2723642172524</v>
      </c>
    </row>
    <row r="505" spans="1:20" ht="27" customHeight="1">
      <c r="A505" s="99" t="s">
        <v>892</v>
      </c>
      <c r="B505" s="17" t="s">
        <v>67</v>
      </c>
      <c r="C505" s="17" t="s">
        <v>156</v>
      </c>
      <c r="D505" s="17"/>
      <c r="E505" s="4" t="s">
        <v>347</v>
      </c>
      <c r="F505" s="4"/>
      <c r="G505" s="75" t="s">
        <v>307</v>
      </c>
      <c r="H505" s="43">
        <f>H506</f>
        <v>60</v>
      </c>
      <c r="I505" s="43"/>
      <c r="J505" s="51">
        <f t="shared" si="63"/>
        <v>60</v>
      </c>
      <c r="K505" s="57"/>
      <c r="L505" s="15">
        <f t="shared" si="62"/>
        <v>60</v>
      </c>
      <c r="M505" s="57"/>
      <c r="N505" s="15">
        <f t="shared" si="66"/>
        <v>60</v>
      </c>
      <c r="O505" s="45"/>
      <c r="P505" s="15">
        <f t="shared" si="59"/>
        <v>60</v>
      </c>
      <c r="Q505" s="57"/>
      <c r="R505" s="15">
        <f>R506</f>
        <v>60</v>
      </c>
      <c r="S505" s="15">
        <f>S506</f>
        <v>25</v>
      </c>
      <c r="T505" s="15">
        <f t="shared" si="61"/>
        <v>41.66666666666667</v>
      </c>
    </row>
    <row r="506" spans="1:20" ht="25.5">
      <c r="A506" s="99" t="s">
        <v>893</v>
      </c>
      <c r="B506" s="17" t="s">
        <v>67</v>
      </c>
      <c r="C506" s="17" t="s">
        <v>156</v>
      </c>
      <c r="D506" s="17"/>
      <c r="E506" s="4" t="s">
        <v>347</v>
      </c>
      <c r="F506" s="4" t="s">
        <v>226</v>
      </c>
      <c r="G506" s="76" t="s">
        <v>237</v>
      </c>
      <c r="H506" s="47">
        <v>60</v>
      </c>
      <c r="I506" s="47"/>
      <c r="J506" s="51">
        <f t="shared" si="63"/>
        <v>60</v>
      </c>
      <c r="K506" s="57"/>
      <c r="L506" s="15">
        <f t="shared" si="62"/>
        <v>60</v>
      </c>
      <c r="M506" s="57"/>
      <c r="N506" s="15">
        <f t="shared" si="66"/>
        <v>60</v>
      </c>
      <c r="O506" s="45"/>
      <c r="P506" s="15">
        <f t="shared" si="59"/>
        <v>60</v>
      </c>
      <c r="Q506" s="57"/>
      <c r="R506" s="15">
        <f>P506+Q506</f>
        <v>60</v>
      </c>
      <c r="S506" s="45">
        <v>25</v>
      </c>
      <c r="T506" s="15">
        <f t="shared" si="61"/>
        <v>41.66666666666667</v>
      </c>
    </row>
    <row r="507" spans="1:20" ht="14.25" customHeight="1">
      <c r="A507" s="99" t="s">
        <v>894</v>
      </c>
      <c r="B507" s="17" t="s">
        <v>67</v>
      </c>
      <c r="C507" s="17" t="s">
        <v>156</v>
      </c>
      <c r="D507" s="17" t="s">
        <v>156</v>
      </c>
      <c r="E507" s="4" t="s">
        <v>274</v>
      </c>
      <c r="F507" s="4" t="s">
        <v>87</v>
      </c>
      <c r="G507" s="75" t="s">
        <v>275</v>
      </c>
      <c r="H507" s="45">
        <f>H508+H510</f>
        <v>2444</v>
      </c>
      <c r="I507" s="45"/>
      <c r="J507" s="51">
        <f t="shared" si="63"/>
        <v>2444</v>
      </c>
      <c r="K507" s="57"/>
      <c r="L507" s="15">
        <f t="shared" si="62"/>
        <v>2444</v>
      </c>
      <c r="M507" s="57"/>
      <c r="N507" s="15">
        <f t="shared" si="66"/>
        <v>2444</v>
      </c>
      <c r="O507" s="45"/>
      <c r="P507" s="15">
        <f t="shared" si="59"/>
        <v>2444</v>
      </c>
      <c r="Q507" s="57">
        <f>Q508+Q510</f>
        <v>0</v>
      </c>
      <c r="R507" s="15">
        <f>R508+R510</f>
        <v>2444</v>
      </c>
      <c r="S507" s="15">
        <f>S508+S510</f>
        <v>2285.5</v>
      </c>
      <c r="T507" s="15">
        <f t="shared" si="61"/>
        <v>93.51472995090016</v>
      </c>
    </row>
    <row r="508" spans="1:20" ht="25.5">
      <c r="A508" s="99" t="s">
        <v>902</v>
      </c>
      <c r="B508" s="17" t="s">
        <v>67</v>
      </c>
      <c r="C508" s="17" t="s">
        <v>156</v>
      </c>
      <c r="D508" s="17" t="s">
        <v>156</v>
      </c>
      <c r="E508" s="4" t="s">
        <v>306</v>
      </c>
      <c r="F508" s="4"/>
      <c r="G508" s="75" t="s">
        <v>157</v>
      </c>
      <c r="H508" s="45">
        <f>H509</f>
        <v>1026.9</v>
      </c>
      <c r="I508" s="45"/>
      <c r="J508" s="51">
        <f t="shared" si="63"/>
        <v>1026.9</v>
      </c>
      <c r="K508" s="57"/>
      <c r="L508" s="15">
        <f t="shared" si="62"/>
        <v>1026.9</v>
      </c>
      <c r="M508" s="57"/>
      <c r="N508" s="15">
        <f t="shared" si="66"/>
        <v>1026.9</v>
      </c>
      <c r="O508" s="57"/>
      <c r="P508" s="15">
        <f t="shared" si="59"/>
        <v>1026.9</v>
      </c>
      <c r="Q508" s="57">
        <f>Q509</f>
        <v>-57.9</v>
      </c>
      <c r="R508" s="15">
        <f>R509</f>
        <v>969.0000000000001</v>
      </c>
      <c r="S508" s="15">
        <f>S509</f>
        <v>883.8</v>
      </c>
      <c r="T508" s="15">
        <f t="shared" si="61"/>
        <v>91.20743034055727</v>
      </c>
    </row>
    <row r="509" spans="1:20" ht="25.5">
      <c r="A509" s="99" t="s">
        <v>903</v>
      </c>
      <c r="B509" s="17" t="s">
        <v>67</v>
      </c>
      <c r="C509" s="17" t="s">
        <v>156</v>
      </c>
      <c r="D509" s="17"/>
      <c r="E509" s="4" t="s">
        <v>306</v>
      </c>
      <c r="F509" s="4" t="s">
        <v>187</v>
      </c>
      <c r="G509" s="75" t="s">
        <v>277</v>
      </c>
      <c r="H509" s="45">
        <v>1026.9</v>
      </c>
      <c r="I509" s="45"/>
      <c r="J509" s="51">
        <f t="shared" si="63"/>
        <v>1026.9</v>
      </c>
      <c r="K509" s="57"/>
      <c r="L509" s="15">
        <f t="shared" si="62"/>
        <v>1026.9</v>
      </c>
      <c r="M509" s="57"/>
      <c r="N509" s="15">
        <f t="shared" si="66"/>
        <v>1026.9</v>
      </c>
      <c r="O509" s="57"/>
      <c r="P509" s="15">
        <f aca="true" t="shared" si="69" ref="P509:P578">N509+O509</f>
        <v>1026.9</v>
      </c>
      <c r="Q509" s="57">
        <v>-57.9</v>
      </c>
      <c r="R509" s="15">
        <f>P509+Q509</f>
        <v>969.0000000000001</v>
      </c>
      <c r="S509" s="57">
        <v>883.8</v>
      </c>
      <c r="T509" s="15">
        <f t="shared" si="61"/>
        <v>91.20743034055727</v>
      </c>
    </row>
    <row r="510" spans="1:20" ht="25.5">
      <c r="A510" s="99" t="s">
        <v>904</v>
      </c>
      <c r="B510" s="17" t="s">
        <v>67</v>
      </c>
      <c r="C510" s="17" t="s">
        <v>156</v>
      </c>
      <c r="D510" s="17"/>
      <c r="E510" s="4" t="s">
        <v>225</v>
      </c>
      <c r="F510" s="4"/>
      <c r="G510" s="75" t="s">
        <v>278</v>
      </c>
      <c r="H510" s="45">
        <f>H511+H512+H513</f>
        <v>1417.1</v>
      </c>
      <c r="I510" s="45"/>
      <c r="J510" s="51">
        <f t="shared" si="63"/>
        <v>1417.1</v>
      </c>
      <c r="K510" s="57"/>
      <c r="L510" s="15">
        <f t="shared" si="62"/>
        <v>1417.1</v>
      </c>
      <c r="M510" s="57"/>
      <c r="N510" s="15">
        <f t="shared" si="66"/>
        <v>1417.1</v>
      </c>
      <c r="O510" s="57"/>
      <c r="P510" s="15">
        <f t="shared" si="69"/>
        <v>1417.1</v>
      </c>
      <c r="Q510" s="57">
        <f>Q511+Q512+Q513</f>
        <v>57.900000000000006</v>
      </c>
      <c r="R510" s="15">
        <f>R511+R512+R513</f>
        <v>1475</v>
      </c>
      <c r="S510" s="15">
        <f>S511+S512+S513</f>
        <v>1401.6999999999998</v>
      </c>
      <c r="T510" s="15">
        <f t="shared" si="61"/>
        <v>95.03050847457627</v>
      </c>
    </row>
    <row r="511" spans="1:20" ht="25.5">
      <c r="A511" s="99" t="s">
        <v>905</v>
      </c>
      <c r="B511" s="17" t="s">
        <v>67</v>
      </c>
      <c r="C511" s="17" t="s">
        <v>156</v>
      </c>
      <c r="D511" s="17"/>
      <c r="E511" s="4" t="s">
        <v>225</v>
      </c>
      <c r="F511" s="4" t="s">
        <v>187</v>
      </c>
      <c r="G511" s="75" t="s">
        <v>277</v>
      </c>
      <c r="H511" s="45">
        <v>981.9</v>
      </c>
      <c r="I511" s="45"/>
      <c r="J511" s="51">
        <f t="shared" si="63"/>
        <v>981.9</v>
      </c>
      <c r="K511" s="57"/>
      <c r="L511" s="15">
        <f t="shared" si="62"/>
        <v>981.9</v>
      </c>
      <c r="M511" s="54"/>
      <c r="N511" s="15">
        <f t="shared" si="66"/>
        <v>981.9</v>
      </c>
      <c r="O511" s="57"/>
      <c r="P511" s="15">
        <f t="shared" si="69"/>
        <v>981.9</v>
      </c>
      <c r="Q511" s="57">
        <v>156</v>
      </c>
      <c r="R511" s="15">
        <f>P511+Q511</f>
        <v>1137.9</v>
      </c>
      <c r="S511" s="57">
        <v>1121.1</v>
      </c>
      <c r="T511" s="15">
        <f t="shared" si="61"/>
        <v>98.52359609807539</v>
      </c>
    </row>
    <row r="512" spans="1:20" ht="25.5">
      <c r="A512" s="99" t="s">
        <v>906</v>
      </c>
      <c r="B512" s="17" t="s">
        <v>67</v>
      </c>
      <c r="C512" s="17" t="s">
        <v>156</v>
      </c>
      <c r="D512" s="17"/>
      <c r="E512" s="4" t="s">
        <v>225</v>
      </c>
      <c r="F512" s="4" t="s">
        <v>226</v>
      </c>
      <c r="G512" s="76" t="s">
        <v>237</v>
      </c>
      <c r="H512" s="45">
        <v>434.1</v>
      </c>
      <c r="I512" s="45"/>
      <c r="J512" s="51">
        <f t="shared" si="63"/>
        <v>434.1</v>
      </c>
      <c r="K512" s="57"/>
      <c r="L512" s="15">
        <f t="shared" si="62"/>
        <v>434.1</v>
      </c>
      <c r="M512" s="54"/>
      <c r="N512" s="15">
        <f t="shared" si="66"/>
        <v>434.1</v>
      </c>
      <c r="O512" s="57"/>
      <c r="P512" s="15">
        <f t="shared" si="69"/>
        <v>434.1</v>
      </c>
      <c r="Q512" s="57">
        <v>-98.1</v>
      </c>
      <c r="R512" s="15">
        <f>P512+Q512</f>
        <v>336</v>
      </c>
      <c r="S512" s="57">
        <v>279.6</v>
      </c>
      <c r="T512" s="15">
        <f t="shared" si="61"/>
        <v>83.21428571428572</v>
      </c>
    </row>
    <row r="513" spans="1:20" ht="12.75">
      <c r="A513" s="99" t="s">
        <v>907</v>
      </c>
      <c r="B513" s="17" t="s">
        <v>67</v>
      </c>
      <c r="C513" s="17" t="s">
        <v>156</v>
      </c>
      <c r="D513" s="17" t="s">
        <v>156</v>
      </c>
      <c r="E513" s="4" t="s">
        <v>225</v>
      </c>
      <c r="F513" s="28" t="s">
        <v>975</v>
      </c>
      <c r="G513" s="76" t="s">
        <v>976</v>
      </c>
      <c r="H513" s="45">
        <v>1.1</v>
      </c>
      <c r="I513" s="45"/>
      <c r="J513" s="51">
        <f t="shared" si="63"/>
        <v>1.1</v>
      </c>
      <c r="K513" s="57"/>
      <c r="L513" s="15">
        <f t="shared" si="62"/>
        <v>1.1</v>
      </c>
      <c r="M513" s="54"/>
      <c r="N513" s="15">
        <f t="shared" si="66"/>
        <v>1.1</v>
      </c>
      <c r="O513" s="57"/>
      <c r="P513" s="15">
        <f t="shared" si="69"/>
        <v>1.1</v>
      </c>
      <c r="Q513" s="57"/>
      <c r="R513" s="15">
        <f>P513+Q513</f>
        <v>1.1</v>
      </c>
      <c r="S513" s="45">
        <v>1</v>
      </c>
      <c r="T513" s="15">
        <f t="shared" si="61"/>
        <v>90.9090909090909</v>
      </c>
    </row>
    <row r="514" spans="1:20" s="3" customFormat="1" ht="12.75">
      <c r="A514" s="99" t="s">
        <v>908</v>
      </c>
      <c r="B514" s="20" t="s">
        <v>67</v>
      </c>
      <c r="C514" s="20" t="s">
        <v>78</v>
      </c>
      <c r="D514" s="20" t="s">
        <v>102</v>
      </c>
      <c r="E514" s="20"/>
      <c r="F514" s="20" t="s">
        <v>87</v>
      </c>
      <c r="G514" s="84" t="s">
        <v>103</v>
      </c>
      <c r="H514" s="31">
        <f>H515</f>
        <v>52</v>
      </c>
      <c r="I514" s="31"/>
      <c r="J514" s="50">
        <f t="shared" si="63"/>
        <v>52</v>
      </c>
      <c r="K514" s="54">
        <f>K515</f>
        <v>0</v>
      </c>
      <c r="L514" s="14">
        <f t="shared" si="62"/>
        <v>52</v>
      </c>
      <c r="M514" s="54"/>
      <c r="N514" s="14">
        <f t="shared" si="66"/>
        <v>52</v>
      </c>
      <c r="O514" s="54"/>
      <c r="P514" s="14">
        <f t="shared" si="69"/>
        <v>52</v>
      </c>
      <c r="Q514" s="54"/>
      <c r="R514" s="14">
        <f>R515</f>
        <v>52</v>
      </c>
      <c r="S514" s="14">
        <f>S515</f>
        <v>26.9</v>
      </c>
      <c r="T514" s="14">
        <f t="shared" si="61"/>
        <v>51.730769230769226</v>
      </c>
    </row>
    <row r="515" spans="1:20" s="3" customFormat="1" ht="12.75">
      <c r="A515" s="99" t="s">
        <v>909</v>
      </c>
      <c r="B515" s="17" t="s">
        <v>67</v>
      </c>
      <c r="C515" s="17" t="s">
        <v>78</v>
      </c>
      <c r="D515" s="17"/>
      <c r="E515" s="4" t="s">
        <v>274</v>
      </c>
      <c r="F515" s="4" t="s">
        <v>87</v>
      </c>
      <c r="G515" s="75" t="s">
        <v>275</v>
      </c>
      <c r="H515" s="18">
        <f>H516</f>
        <v>52</v>
      </c>
      <c r="I515" s="18"/>
      <c r="J515" s="51">
        <f t="shared" si="63"/>
        <v>52</v>
      </c>
      <c r="K515" s="55">
        <f>K516</f>
        <v>0</v>
      </c>
      <c r="L515" s="15">
        <f t="shared" si="62"/>
        <v>52</v>
      </c>
      <c r="M515" s="54"/>
      <c r="N515" s="15">
        <f t="shared" si="66"/>
        <v>52</v>
      </c>
      <c r="O515" s="54"/>
      <c r="P515" s="15">
        <f t="shared" si="69"/>
        <v>52</v>
      </c>
      <c r="Q515" s="54"/>
      <c r="R515" s="15">
        <f>R516</f>
        <v>52</v>
      </c>
      <c r="S515" s="15">
        <f>S516</f>
        <v>26.9</v>
      </c>
      <c r="T515" s="15">
        <f t="shared" si="61"/>
        <v>51.730769230769226</v>
      </c>
    </row>
    <row r="516" spans="1:20" s="3" customFormat="1" ht="16.5" customHeight="1">
      <c r="A516" s="99" t="s">
        <v>910</v>
      </c>
      <c r="B516" s="17" t="s">
        <v>67</v>
      </c>
      <c r="C516" s="17" t="s">
        <v>78</v>
      </c>
      <c r="D516" s="17"/>
      <c r="E516" s="4" t="s">
        <v>284</v>
      </c>
      <c r="F516" s="4"/>
      <c r="G516" s="75" t="s">
        <v>70</v>
      </c>
      <c r="H516" s="18">
        <f>H517</f>
        <v>52</v>
      </c>
      <c r="I516" s="18"/>
      <c r="J516" s="51">
        <f t="shared" si="63"/>
        <v>52</v>
      </c>
      <c r="K516" s="55">
        <f>K517+K518</f>
        <v>0</v>
      </c>
      <c r="L516" s="15">
        <f t="shared" si="62"/>
        <v>52</v>
      </c>
      <c r="M516" s="55"/>
      <c r="N516" s="15">
        <f t="shared" si="66"/>
        <v>52</v>
      </c>
      <c r="O516" s="54"/>
      <c r="P516" s="15">
        <f t="shared" si="69"/>
        <v>52</v>
      </c>
      <c r="Q516" s="54"/>
      <c r="R516" s="15">
        <f>R517+R518</f>
        <v>52</v>
      </c>
      <c r="S516" s="15">
        <f>S517+S518</f>
        <v>26.9</v>
      </c>
      <c r="T516" s="15">
        <f t="shared" si="61"/>
        <v>51.730769230769226</v>
      </c>
    </row>
    <row r="517" spans="1:20" s="3" customFormat="1" ht="25.5">
      <c r="A517" s="99" t="s">
        <v>914</v>
      </c>
      <c r="B517" s="17" t="s">
        <v>67</v>
      </c>
      <c r="C517" s="17" t="s">
        <v>78</v>
      </c>
      <c r="D517" s="17"/>
      <c r="E517" s="4" t="s">
        <v>284</v>
      </c>
      <c r="F517" s="33" t="s">
        <v>226</v>
      </c>
      <c r="G517" s="78" t="s">
        <v>237</v>
      </c>
      <c r="H517" s="18">
        <v>52</v>
      </c>
      <c r="I517" s="18"/>
      <c r="J517" s="51">
        <f t="shared" si="63"/>
        <v>52</v>
      </c>
      <c r="K517" s="55">
        <v>-20</v>
      </c>
      <c r="L517" s="15">
        <f t="shared" si="62"/>
        <v>32</v>
      </c>
      <c r="M517" s="55"/>
      <c r="N517" s="15">
        <f t="shared" si="66"/>
        <v>32</v>
      </c>
      <c r="O517" s="54"/>
      <c r="P517" s="15">
        <f t="shared" si="69"/>
        <v>32</v>
      </c>
      <c r="Q517" s="54"/>
      <c r="R517" s="15">
        <f>P517+Q517</f>
        <v>32</v>
      </c>
      <c r="S517" s="55">
        <v>26.9</v>
      </c>
      <c r="T517" s="15">
        <f t="shared" si="61"/>
        <v>84.0625</v>
      </c>
    </row>
    <row r="518" spans="1:20" s="3" customFormat="1" ht="12.75">
      <c r="A518" s="99" t="s">
        <v>915</v>
      </c>
      <c r="B518" s="17" t="s">
        <v>67</v>
      </c>
      <c r="C518" s="17" t="s">
        <v>78</v>
      </c>
      <c r="D518" s="17"/>
      <c r="E518" s="4" t="s">
        <v>284</v>
      </c>
      <c r="F518" s="28" t="s">
        <v>975</v>
      </c>
      <c r="G518" s="76" t="s">
        <v>976</v>
      </c>
      <c r="H518" s="18">
        <v>52</v>
      </c>
      <c r="I518" s="18"/>
      <c r="J518" s="51">
        <v>0</v>
      </c>
      <c r="K518" s="55">
        <v>20</v>
      </c>
      <c r="L518" s="15">
        <f>J518+K518</f>
        <v>20</v>
      </c>
      <c r="M518" s="55"/>
      <c r="N518" s="15">
        <f t="shared" si="66"/>
        <v>20</v>
      </c>
      <c r="O518" s="54"/>
      <c r="P518" s="15">
        <f t="shared" si="69"/>
        <v>20</v>
      </c>
      <c r="Q518" s="54"/>
      <c r="R518" s="15">
        <f>P518+Q518</f>
        <v>20</v>
      </c>
      <c r="S518" s="55">
        <v>0</v>
      </c>
      <c r="T518" s="15">
        <f t="shared" si="61"/>
        <v>0</v>
      </c>
    </row>
    <row r="519" spans="1:20" s="5" customFormat="1" ht="12.75">
      <c r="A519" s="99" t="s">
        <v>916</v>
      </c>
      <c r="B519" s="20" t="s">
        <v>67</v>
      </c>
      <c r="C519" s="20" t="s">
        <v>113</v>
      </c>
      <c r="D519" s="20"/>
      <c r="E519" s="20"/>
      <c r="F519" s="20"/>
      <c r="G519" s="84" t="s">
        <v>114</v>
      </c>
      <c r="H519" s="31">
        <f>H520</f>
        <v>82</v>
      </c>
      <c r="I519" s="31"/>
      <c r="J519" s="50">
        <f t="shared" si="63"/>
        <v>82</v>
      </c>
      <c r="K519" s="55"/>
      <c r="L519" s="14">
        <f t="shared" si="62"/>
        <v>82</v>
      </c>
      <c r="M519" s="55"/>
      <c r="N519" s="14">
        <f t="shared" si="66"/>
        <v>82</v>
      </c>
      <c r="O519" s="55"/>
      <c r="P519" s="14">
        <f t="shared" si="69"/>
        <v>82</v>
      </c>
      <c r="Q519" s="55"/>
      <c r="R519" s="14">
        <f aca="true" t="shared" si="70" ref="R519:S521">R520</f>
        <v>82</v>
      </c>
      <c r="S519" s="14">
        <f t="shared" si="70"/>
        <v>68.8</v>
      </c>
      <c r="T519" s="14">
        <f t="shared" si="61"/>
        <v>83.90243902439025</v>
      </c>
    </row>
    <row r="520" spans="1:20" s="5" customFormat="1" ht="12.75">
      <c r="A520" s="99" t="s">
        <v>917</v>
      </c>
      <c r="B520" s="20" t="s">
        <v>67</v>
      </c>
      <c r="C520" s="20" t="s">
        <v>74</v>
      </c>
      <c r="D520" s="20"/>
      <c r="E520" s="20"/>
      <c r="F520" s="20"/>
      <c r="G520" s="84" t="s">
        <v>75</v>
      </c>
      <c r="H520" s="31">
        <f>H521</f>
        <v>82</v>
      </c>
      <c r="I520" s="31"/>
      <c r="J520" s="50">
        <f t="shared" si="63"/>
        <v>82</v>
      </c>
      <c r="K520" s="55"/>
      <c r="L520" s="14">
        <f t="shared" si="62"/>
        <v>82</v>
      </c>
      <c r="M520" s="57"/>
      <c r="N520" s="14">
        <f t="shared" si="66"/>
        <v>82</v>
      </c>
      <c r="O520" s="55"/>
      <c r="P520" s="14">
        <f t="shared" si="69"/>
        <v>82</v>
      </c>
      <c r="Q520" s="55"/>
      <c r="R520" s="14">
        <f t="shared" si="70"/>
        <v>82</v>
      </c>
      <c r="S520" s="14">
        <f t="shared" si="70"/>
        <v>68.8</v>
      </c>
      <c r="T520" s="14">
        <f t="shared" si="61"/>
        <v>83.90243902439025</v>
      </c>
    </row>
    <row r="521" spans="1:20" s="5" customFormat="1" ht="38.25">
      <c r="A521" s="99" t="s">
        <v>918</v>
      </c>
      <c r="B521" s="17" t="s">
        <v>67</v>
      </c>
      <c r="C521" s="17" t="s">
        <v>74</v>
      </c>
      <c r="D521" s="17"/>
      <c r="E521" s="4" t="s">
        <v>340</v>
      </c>
      <c r="F521" s="20"/>
      <c r="G521" s="78" t="s">
        <v>263</v>
      </c>
      <c r="H521" s="18">
        <f>H522</f>
        <v>82</v>
      </c>
      <c r="I521" s="18"/>
      <c r="J521" s="51">
        <f t="shared" si="63"/>
        <v>82</v>
      </c>
      <c r="K521" s="55"/>
      <c r="L521" s="15">
        <f t="shared" si="62"/>
        <v>82</v>
      </c>
      <c r="M521" s="57"/>
      <c r="N521" s="15">
        <f t="shared" si="66"/>
        <v>82</v>
      </c>
      <c r="O521" s="55"/>
      <c r="P521" s="15">
        <f t="shared" si="69"/>
        <v>82</v>
      </c>
      <c r="Q521" s="55"/>
      <c r="R521" s="15">
        <f t="shared" si="70"/>
        <v>82</v>
      </c>
      <c r="S521" s="15">
        <f t="shared" si="70"/>
        <v>68.8</v>
      </c>
      <c r="T521" s="15">
        <f t="shared" si="61"/>
        <v>83.90243902439025</v>
      </c>
    </row>
    <row r="522" spans="1:20" s="5" customFormat="1" ht="25.5">
      <c r="A522" s="99" t="s">
        <v>919</v>
      </c>
      <c r="B522" s="17" t="s">
        <v>67</v>
      </c>
      <c r="C522" s="17" t="s">
        <v>74</v>
      </c>
      <c r="D522" s="17"/>
      <c r="E522" s="4" t="s">
        <v>340</v>
      </c>
      <c r="F522" s="17" t="s">
        <v>226</v>
      </c>
      <c r="G522" s="78" t="s">
        <v>237</v>
      </c>
      <c r="H522" s="18">
        <v>82</v>
      </c>
      <c r="I522" s="18"/>
      <c r="J522" s="51">
        <f t="shared" si="63"/>
        <v>82</v>
      </c>
      <c r="K522" s="55"/>
      <c r="L522" s="15">
        <f t="shared" si="62"/>
        <v>82</v>
      </c>
      <c r="M522" s="57"/>
      <c r="N522" s="15">
        <f t="shared" si="66"/>
        <v>82</v>
      </c>
      <c r="O522" s="55"/>
      <c r="P522" s="15">
        <f t="shared" si="69"/>
        <v>82</v>
      </c>
      <c r="Q522" s="55"/>
      <c r="R522" s="15">
        <f>P522+Q522</f>
        <v>82</v>
      </c>
      <c r="S522" s="55">
        <v>68.8</v>
      </c>
      <c r="T522" s="15">
        <f t="shared" si="61"/>
        <v>83.90243902439025</v>
      </c>
    </row>
    <row r="523" spans="1:20" ht="12.75">
      <c r="A523" s="99" t="s">
        <v>930</v>
      </c>
      <c r="B523" s="20" t="s">
        <v>67</v>
      </c>
      <c r="C523" s="20" t="s">
        <v>120</v>
      </c>
      <c r="D523" s="20"/>
      <c r="E523" s="17"/>
      <c r="F523" s="20"/>
      <c r="G523" s="84" t="s">
        <v>121</v>
      </c>
      <c r="H523" s="31">
        <f>H524</f>
        <v>553</v>
      </c>
      <c r="I523" s="31"/>
      <c r="J523" s="50">
        <f t="shared" si="63"/>
        <v>553</v>
      </c>
      <c r="K523" s="57"/>
      <c r="L523" s="14">
        <f t="shared" si="62"/>
        <v>553</v>
      </c>
      <c r="M523" s="57"/>
      <c r="N523" s="14">
        <f t="shared" si="66"/>
        <v>553</v>
      </c>
      <c r="O523" s="57"/>
      <c r="P523" s="14">
        <f t="shared" si="69"/>
        <v>553</v>
      </c>
      <c r="Q523" s="57"/>
      <c r="R523" s="14">
        <f aca="true" t="shared" si="71" ref="R523:S526">R524</f>
        <v>553</v>
      </c>
      <c r="S523" s="14">
        <f t="shared" si="71"/>
        <v>550.4</v>
      </c>
      <c r="T523" s="14">
        <f t="shared" si="61"/>
        <v>99.52983725135624</v>
      </c>
    </row>
    <row r="524" spans="1:20" ht="12.75">
      <c r="A524" s="99" t="s">
        <v>931</v>
      </c>
      <c r="B524" s="20" t="s">
        <v>67</v>
      </c>
      <c r="C524" s="20" t="s">
        <v>95</v>
      </c>
      <c r="D524" s="17" t="s">
        <v>102</v>
      </c>
      <c r="E524" s="39"/>
      <c r="F524" s="17" t="s">
        <v>87</v>
      </c>
      <c r="G524" s="84" t="s">
        <v>167</v>
      </c>
      <c r="H524" s="31">
        <f>H525</f>
        <v>553</v>
      </c>
      <c r="I524" s="31"/>
      <c r="J524" s="50">
        <f t="shared" si="63"/>
        <v>553</v>
      </c>
      <c r="K524" s="57"/>
      <c r="L524" s="14">
        <f t="shared" si="62"/>
        <v>553</v>
      </c>
      <c r="M524" s="57"/>
      <c r="N524" s="14">
        <f t="shared" si="66"/>
        <v>553</v>
      </c>
      <c r="O524" s="57"/>
      <c r="P524" s="14">
        <f t="shared" si="69"/>
        <v>553</v>
      </c>
      <c r="Q524" s="57"/>
      <c r="R524" s="14">
        <f t="shared" si="71"/>
        <v>553</v>
      </c>
      <c r="S524" s="14">
        <f t="shared" si="71"/>
        <v>550.4</v>
      </c>
      <c r="T524" s="14">
        <f aca="true" t="shared" si="72" ref="T524:T578">S524/R524*100</f>
        <v>99.52983725135624</v>
      </c>
    </row>
    <row r="525" spans="1:20" ht="12.75">
      <c r="A525" s="99" t="s">
        <v>932</v>
      </c>
      <c r="B525" s="17" t="s">
        <v>67</v>
      </c>
      <c r="C525" s="17" t="s">
        <v>95</v>
      </c>
      <c r="D525" s="17"/>
      <c r="E525" s="4" t="s">
        <v>274</v>
      </c>
      <c r="F525" s="4" t="s">
        <v>87</v>
      </c>
      <c r="G525" s="75" t="s">
        <v>275</v>
      </c>
      <c r="H525" s="18">
        <f>H526</f>
        <v>553</v>
      </c>
      <c r="I525" s="18"/>
      <c r="J525" s="51">
        <f t="shared" si="63"/>
        <v>553</v>
      </c>
      <c r="K525" s="57"/>
      <c r="L525" s="15">
        <f t="shared" si="62"/>
        <v>553</v>
      </c>
      <c r="M525" s="57"/>
      <c r="N525" s="15">
        <f t="shared" si="66"/>
        <v>553</v>
      </c>
      <c r="O525" s="57"/>
      <c r="P525" s="15">
        <f t="shared" si="69"/>
        <v>553</v>
      </c>
      <c r="Q525" s="57"/>
      <c r="R525" s="15">
        <f t="shared" si="71"/>
        <v>553</v>
      </c>
      <c r="S525" s="15">
        <f t="shared" si="71"/>
        <v>550.4</v>
      </c>
      <c r="T525" s="15">
        <f t="shared" si="72"/>
        <v>99.52983725135624</v>
      </c>
    </row>
    <row r="526" spans="1:20" ht="15" customHeight="1">
      <c r="A526" s="99" t="s">
        <v>933</v>
      </c>
      <c r="B526" s="17" t="s">
        <v>67</v>
      </c>
      <c r="C526" s="17" t="s">
        <v>95</v>
      </c>
      <c r="D526" s="17" t="s">
        <v>95</v>
      </c>
      <c r="E526" s="17" t="s">
        <v>303</v>
      </c>
      <c r="F526" s="17"/>
      <c r="G526" s="78" t="s">
        <v>304</v>
      </c>
      <c r="H526" s="18">
        <f>H527</f>
        <v>553</v>
      </c>
      <c r="I526" s="18"/>
      <c r="J526" s="51">
        <f t="shared" si="63"/>
        <v>553</v>
      </c>
      <c r="K526" s="57"/>
      <c r="L526" s="15">
        <f t="shared" si="62"/>
        <v>553</v>
      </c>
      <c r="M526" s="57"/>
      <c r="N526" s="15">
        <f t="shared" si="66"/>
        <v>553</v>
      </c>
      <c r="O526" s="57"/>
      <c r="P526" s="15">
        <f t="shared" si="69"/>
        <v>553</v>
      </c>
      <c r="Q526" s="57"/>
      <c r="R526" s="15">
        <f t="shared" si="71"/>
        <v>553</v>
      </c>
      <c r="S526" s="15">
        <f t="shared" si="71"/>
        <v>550.4</v>
      </c>
      <c r="T526" s="15">
        <f t="shared" si="72"/>
        <v>99.52983725135624</v>
      </c>
    </row>
    <row r="527" spans="1:20" ht="25.5">
      <c r="A527" s="99" t="s">
        <v>934</v>
      </c>
      <c r="B527" s="17" t="s">
        <v>67</v>
      </c>
      <c r="C527" s="17" t="s">
        <v>95</v>
      </c>
      <c r="D527" s="17" t="s">
        <v>95</v>
      </c>
      <c r="E527" s="17" t="s">
        <v>303</v>
      </c>
      <c r="F527" s="33" t="s">
        <v>195</v>
      </c>
      <c r="G527" s="85" t="s">
        <v>196</v>
      </c>
      <c r="H527" s="18">
        <v>553</v>
      </c>
      <c r="I527" s="18"/>
      <c r="J527" s="51">
        <f t="shared" si="63"/>
        <v>553</v>
      </c>
      <c r="K527" s="57"/>
      <c r="L527" s="15">
        <f t="shared" si="62"/>
        <v>553</v>
      </c>
      <c r="M527" s="57"/>
      <c r="N527" s="15">
        <f t="shared" si="66"/>
        <v>553</v>
      </c>
      <c r="O527" s="57"/>
      <c r="P527" s="15">
        <f t="shared" si="69"/>
        <v>553</v>
      </c>
      <c r="Q527" s="57"/>
      <c r="R527" s="15">
        <f>P527+Q527</f>
        <v>553</v>
      </c>
      <c r="S527" s="57">
        <v>550.4</v>
      </c>
      <c r="T527" s="15">
        <f t="shared" si="72"/>
        <v>99.52983725135624</v>
      </c>
    </row>
    <row r="528" spans="1:20" ht="12.75">
      <c r="A528" s="99" t="s">
        <v>935</v>
      </c>
      <c r="B528" s="20" t="s">
        <v>68</v>
      </c>
      <c r="C528" s="20" t="s">
        <v>87</v>
      </c>
      <c r="D528" s="20" t="s">
        <v>93</v>
      </c>
      <c r="E528" s="20"/>
      <c r="F528" s="20" t="s">
        <v>87</v>
      </c>
      <c r="G528" s="84" t="s">
        <v>176</v>
      </c>
      <c r="H528" s="31" t="e">
        <f>H529+H545</f>
        <v>#REF!</v>
      </c>
      <c r="I528" s="31"/>
      <c r="J528" s="50" t="e">
        <f t="shared" si="63"/>
        <v>#REF!</v>
      </c>
      <c r="K528" s="57" t="e">
        <f>K529+K545</f>
        <v>#REF!</v>
      </c>
      <c r="L528" s="14" t="e">
        <f t="shared" si="62"/>
        <v>#REF!</v>
      </c>
      <c r="M528" s="57"/>
      <c r="N528" s="14" t="e">
        <f t="shared" si="66"/>
        <v>#REF!</v>
      </c>
      <c r="O528" s="58">
        <f>O529+O545</f>
        <v>8.7</v>
      </c>
      <c r="P528" s="14" t="e">
        <f t="shared" si="69"/>
        <v>#REF!</v>
      </c>
      <c r="Q528" s="57">
        <f>Q529+Q545+Q549</f>
        <v>-449.99999999999994</v>
      </c>
      <c r="R528" s="14">
        <f>R529+R545+R549</f>
        <v>1421.7000000000003</v>
      </c>
      <c r="S528" s="14">
        <f>S529+S545+S549</f>
        <v>1198.7999999999997</v>
      </c>
      <c r="T528" s="14">
        <f t="shared" si="72"/>
        <v>84.32158683266509</v>
      </c>
    </row>
    <row r="529" spans="1:20" ht="12.75">
      <c r="A529" s="99" t="s">
        <v>936</v>
      </c>
      <c r="B529" s="20" t="s">
        <v>68</v>
      </c>
      <c r="C529" s="20" t="s">
        <v>97</v>
      </c>
      <c r="D529" s="20" t="s">
        <v>97</v>
      </c>
      <c r="E529" s="17"/>
      <c r="F529" s="20" t="s">
        <v>87</v>
      </c>
      <c r="G529" s="84" t="s">
        <v>98</v>
      </c>
      <c r="H529" s="31" t="e">
        <f>H530+H541</f>
        <v>#REF!</v>
      </c>
      <c r="I529" s="31"/>
      <c r="J529" s="50" t="e">
        <f t="shared" si="63"/>
        <v>#REF!</v>
      </c>
      <c r="K529" s="57" t="e">
        <f>K530+K541</f>
        <v>#REF!</v>
      </c>
      <c r="L529" s="14" t="e">
        <f t="shared" si="62"/>
        <v>#REF!</v>
      </c>
      <c r="M529" s="57"/>
      <c r="N529" s="14" t="e">
        <f t="shared" si="66"/>
        <v>#REF!</v>
      </c>
      <c r="O529" s="58">
        <f>O530++O541</f>
        <v>8.7</v>
      </c>
      <c r="P529" s="14" t="e">
        <f t="shared" si="69"/>
        <v>#REF!</v>
      </c>
      <c r="Q529" s="57">
        <f>Q530+Q541</f>
        <v>-511.79999999999995</v>
      </c>
      <c r="R529" s="14">
        <f>R530+R541</f>
        <v>1283.9000000000003</v>
      </c>
      <c r="S529" s="14">
        <f>S530+S541</f>
        <v>1111.6</v>
      </c>
      <c r="T529" s="14">
        <f t="shared" si="72"/>
        <v>86.57995170963467</v>
      </c>
    </row>
    <row r="530" spans="1:20" ht="38.25">
      <c r="A530" s="99" t="s">
        <v>937</v>
      </c>
      <c r="B530" s="20" t="s">
        <v>68</v>
      </c>
      <c r="C530" s="20" t="s">
        <v>158</v>
      </c>
      <c r="D530" s="17" t="s">
        <v>158</v>
      </c>
      <c r="E530" s="17"/>
      <c r="F530" s="17" t="s">
        <v>87</v>
      </c>
      <c r="G530" s="84" t="s">
        <v>69</v>
      </c>
      <c r="H530" s="31">
        <f>H534</f>
        <v>1784</v>
      </c>
      <c r="I530" s="31"/>
      <c r="J530" s="50">
        <f t="shared" si="63"/>
        <v>1784</v>
      </c>
      <c r="K530" s="57"/>
      <c r="L530" s="14">
        <f t="shared" si="62"/>
        <v>1784</v>
      </c>
      <c r="M530" s="57"/>
      <c r="N530" s="14">
        <f t="shared" si="66"/>
        <v>1784</v>
      </c>
      <c r="O530" s="58">
        <f>O531+O534</f>
        <v>8.7</v>
      </c>
      <c r="P530" s="14">
        <f t="shared" si="69"/>
        <v>1792.7</v>
      </c>
      <c r="Q530" s="57">
        <f>Q531+Q534</f>
        <v>-511.79999999999995</v>
      </c>
      <c r="R530" s="14">
        <f>R531+R534</f>
        <v>1280.9000000000003</v>
      </c>
      <c r="S530" s="14">
        <f>S531+S534</f>
        <v>1108.6</v>
      </c>
      <c r="T530" s="14">
        <f t="shared" si="72"/>
        <v>86.54852057147315</v>
      </c>
    </row>
    <row r="531" spans="1:20" s="3" customFormat="1" ht="25.5" customHeight="1">
      <c r="A531" s="99" t="s">
        <v>938</v>
      </c>
      <c r="B531" s="4" t="s">
        <v>68</v>
      </c>
      <c r="C531" s="4" t="s">
        <v>158</v>
      </c>
      <c r="D531" s="9"/>
      <c r="E531" s="4" t="s">
        <v>347</v>
      </c>
      <c r="F531" s="4"/>
      <c r="G531" s="75" t="s">
        <v>281</v>
      </c>
      <c r="H531" s="43">
        <f>H533+H532</f>
        <v>560</v>
      </c>
      <c r="I531" s="43"/>
      <c r="J531" s="51">
        <f t="shared" si="63"/>
        <v>560</v>
      </c>
      <c r="K531" s="54"/>
      <c r="L531" s="15">
        <f t="shared" si="62"/>
        <v>560</v>
      </c>
      <c r="M531" s="54"/>
      <c r="N531" s="15">
        <v>0</v>
      </c>
      <c r="O531" s="55">
        <f>O532+O533</f>
        <v>8.7</v>
      </c>
      <c r="P531" s="15">
        <f t="shared" si="69"/>
        <v>8.7</v>
      </c>
      <c r="Q531" s="54"/>
      <c r="R531" s="15">
        <f>R532+R533</f>
        <v>8.7</v>
      </c>
      <c r="S531" s="15">
        <f>S532+S533</f>
        <v>8.6</v>
      </c>
      <c r="T531" s="15">
        <f t="shared" si="72"/>
        <v>98.85057471264368</v>
      </c>
    </row>
    <row r="532" spans="1:20" s="3" customFormat="1" ht="23.25" customHeight="1">
      <c r="A532" s="99" t="s">
        <v>939</v>
      </c>
      <c r="B532" s="4" t="s">
        <v>68</v>
      </c>
      <c r="C532" s="4" t="s">
        <v>158</v>
      </c>
      <c r="D532" s="9"/>
      <c r="E532" s="4" t="s">
        <v>347</v>
      </c>
      <c r="F532" s="4" t="s">
        <v>187</v>
      </c>
      <c r="G532" s="75" t="s">
        <v>277</v>
      </c>
      <c r="H532" s="43">
        <v>150</v>
      </c>
      <c r="I532" s="43"/>
      <c r="J532" s="51">
        <f t="shared" si="63"/>
        <v>150</v>
      </c>
      <c r="K532" s="54"/>
      <c r="L532" s="15">
        <f t="shared" si="62"/>
        <v>150</v>
      </c>
      <c r="M532" s="54"/>
      <c r="N532" s="15">
        <v>0</v>
      </c>
      <c r="O532" s="55">
        <v>2.7</v>
      </c>
      <c r="P532" s="15">
        <f t="shared" si="69"/>
        <v>2.7</v>
      </c>
      <c r="Q532" s="54"/>
      <c r="R532" s="15">
        <f>P532+Q532</f>
        <v>2.7</v>
      </c>
      <c r="S532" s="54">
        <v>2.6</v>
      </c>
      <c r="T532" s="15">
        <f t="shared" si="72"/>
        <v>96.29629629629629</v>
      </c>
    </row>
    <row r="533" spans="1:20" s="3" customFormat="1" ht="25.5">
      <c r="A533" s="99" t="s">
        <v>940</v>
      </c>
      <c r="B533" s="4" t="s">
        <v>68</v>
      </c>
      <c r="C533" s="4" t="s">
        <v>158</v>
      </c>
      <c r="D533" s="9"/>
      <c r="E533" s="4" t="s">
        <v>347</v>
      </c>
      <c r="F533" s="4" t="s">
        <v>226</v>
      </c>
      <c r="G533" s="76" t="s">
        <v>237</v>
      </c>
      <c r="H533" s="43">
        <v>410</v>
      </c>
      <c r="I533" s="43"/>
      <c r="J533" s="51">
        <f t="shared" si="63"/>
        <v>410</v>
      </c>
      <c r="K533" s="55"/>
      <c r="L533" s="15">
        <f t="shared" si="62"/>
        <v>410</v>
      </c>
      <c r="M533" s="55"/>
      <c r="N533" s="15">
        <v>0</v>
      </c>
      <c r="O533" s="55">
        <v>6</v>
      </c>
      <c r="P533" s="15">
        <f t="shared" si="69"/>
        <v>6</v>
      </c>
      <c r="Q533" s="54"/>
      <c r="R533" s="15">
        <f>P533+Q533</f>
        <v>6</v>
      </c>
      <c r="S533" s="15">
        <v>6</v>
      </c>
      <c r="T533" s="15">
        <f t="shared" si="72"/>
        <v>100</v>
      </c>
    </row>
    <row r="534" spans="1:20" ht="16.5" customHeight="1">
      <c r="A534" s="99" t="s">
        <v>941</v>
      </c>
      <c r="B534" s="17" t="s">
        <v>68</v>
      </c>
      <c r="C534" s="17" t="s">
        <v>158</v>
      </c>
      <c r="D534" s="17" t="s">
        <v>158</v>
      </c>
      <c r="E534" s="4" t="s">
        <v>274</v>
      </c>
      <c r="F534" s="4" t="s">
        <v>87</v>
      </c>
      <c r="G534" s="75" t="s">
        <v>275</v>
      </c>
      <c r="H534" s="18">
        <f>H535+H537</f>
        <v>1784</v>
      </c>
      <c r="I534" s="18"/>
      <c r="J534" s="51">
        <f t="shared" si="63"/>
        <v>1784</v>
      </c>
      <c r="K534" s="57"/>
      <c r="L534" s="15">
        <f t="shared" si="62"/>
        <v>1784</v>
      </c>
      <c r="M534" s="57"/>
      <c r="N534" s="15">
        <f t="shared" si="66"/>
        <v>1784</v>
      </c>
      <c r="O534" s="57"/>
      <c r="P534" s="15">
        <f t="shared" si="69"/>
        <v>1784</v>
      </c>
      <c r="Q534" s="57">
        <f>Q535+Q537</f>
        <v>-511.79999999999995</v>
      </c>
      <c r="R534" s="15">
        <f>R535+R537</f>
        <v>1272.2000000000003</v>
      </c>
      <c r="S534" s="15">
        <f>S535+S537</f>
        <v>1100</v>
      </c>
      <c r="T534" s="15">
        <f t="shared" si="72"/>
        <v>86.46439239113344</v>
      </c>
    </row>
    <row r="535" spans="1:20" ht="25.5">
      <c r="A535" s="99" t="s">
        <v>942</v>
      </c>
      <c r="B535" s="17" t="s">
        <v>68</v>
      </c>
      <c r="C535" s="17" t="s">
        <v>158</v>
      </c>
      <c r="D535" s="17" t="s">
        <v>158</v>
      </c>
      <c r="E535" s="4" t="s">
        <v>308</v>
      </c>
      <c r="F535" s="4"/>
      <c r="G535" s="75" t="s">
        <v>309</v>
      </c>
      <c r="H535" s="45">
        <f>H536</f>
        <v>729.1</v>
      </c>
      <c r="I535" s="45"/>
      <c r="J535" s="51">
        <f t="shared" si="63"/>
        <v>729.1</v>
      </c>
      <c r="K535" s="57"/>
      <c r="L535" s="15">
        <f t="shared" si="62"/>
        <v>729.1</v>
      </c>
      <c r="M535" s="57"/>
      <c r="N535" s="15">
        <f t="shared" si="66"/>
        <v>729.1</v>
      </c>
      <c r="O535" s="57"/>
      <c r="P535" s="15">
        <f t="shared" si="69"/>
        <v>729.1</v>
      </c>
      <c r="Q535" s="57"/>
      <c r="R535" s="15">
        <f>R536</f>
        <v>729.1</v>
      </c>
      <c r="S535" s="15">
        <f>S536</f>
        <v>640.8</v>
      </c>
      <c r="T535" s="15">
        <f t="shared" si="72"/>
        <v>87.88917843917157</v>
      </c>
    </row>
    <row r="536" spans="1:20" ht="25.5">
      <c r="A536" s="99" t="s">
        <v>943</v>
      </c>
      <c r="B536" s="17" t="s">
        <v>68</v>
      </c>
      <c r="C536" s="17" t="s">
        <v>158</v>
      </c>
      <c r="D536" s="17"/>
      <c r="E536" s="4" t="s">
        <v>308</v>
      </c>
      <c r="F536" s="4" t="s">
        <v>187</v>
      </c>
      <c r="G536" s="75" t="s">
        <v>277</v>
      </c>
      <c r="H536" s="45">
        <v>729.1</v>
      </c>
      <c r="I536" s="45"/>
      <c r="J536" s="51">
        <f t="shared" si="63"/>
        <v>729.1</v>
      </c>
      <c r="K536" s="57"/>
      <c r="L536" s="15">
        <f t="shared" si="62"/>
        <v>729.1</v>
      </c>
      <c r="M536" s="57"/>
      <c r="N536" s="15">
        <f t="shared" si="66"/>
        <v>729.1</v>
      </c>
      <c r="O536" s="57"/>
      <c r="P536" s="15">
        <f t="shared" si="69"/>
        <v>729.1</v>
      </c>
      <c r="Q536" s="57"/>
      <c r="R536" s="15">
        <f>P536+Q536</f>
        <v>729.1</v>
      </c>
      <c r="S536" s="57">
        <v>640.8</v>
      </c>
      <c r="T536" s="15">
        <f t="shared" si="72"/>
        <v>87.88917843917157</v>
      </c>
    </row>
    <row r="537" spans="1:20" ht="25.5">
      <c r="A537" s="99" t="s">
        <v>944</v>
      </c>
      <c r="B537" s="17" t="s">
        <v>68</v>
      </c>
      <c r="C537" s="17" t="s">
        <v>158</v>
      </c>
      <c r="D537" s="17"/>
      <c r="E537" s="4" t="s">
        <v>225</v>
      </c>
      <c r="F537" s="4"/>
      <c r="G537" s="75" t="s">
        <v>278</v>
      </c>
      <c r="H537" s="18">
        <f>H538+H539+H540</f>
        <v>1054.9</v>
      </c>
      <c r="I537" s="18"/>
      <c r="J537" s="51">
        <f t="shared" si="63"/>
        <v>1054.9</v>
      </c>
      <c r="K537" s="57"/>
      <c r="L537" s="15">
        <f t="shared" si="62"/>
        <v>1054.9</v>
      </c>
      <c r="M537" s="57"/>
      <c r="N537" s="15">
        <f t="shared" si="66"/>
        <v>1054.9</v>
      </c>
      <c r="O537" s="57"/>
      <c r="P537" s="15">
        <f t="shared" si="69"/>
        <v>1054.9</v>
      </c>
      <c r="Q537" s="57">
        <f>Q538+Q539+Q540</f>
        <v>-511.79999999999995</v>
      </c>
      <c r="R537" s="15">
        <f>R538+R539+R540</f>
        <v>543.1000000000001</v>
      </c>
      <c r="S537" s="15">
        <f>S538+S539+S540</f>
        <v>459.2</v>
      </c>
      <c r="T537" s="15">
        <f t="shared" si="72"/>
        <v>84.55164794697106</v>
      </c>
    </row>
    <row r="538" spans="1:20" ht="25.5">
      <c r="A538" s="99" t="s">
        <v>945</v>
      </c>
      <c r="B538" s="17" t="s">
        <v>68</v>
      </c>
      <c r="C538" s="17" t="s">
        <v>158</v>
      </c>
      <c r="D538" s="17"/>
      <c r="E538" s="4" t="s">
        <v>225</v>
      </c>
      <c r="F538" s="4" t="s">
        <v>187</v>
      </c>
      <c r="G538" s="75" t="s">
        <v>277</v>
      </c>
      <c r="H538" s="18">
        <v>1040.2</v>
      </c>
      <c r="I538" s="18"/>
      <c r="J538" s="51">
        <f t="shared" si="63"/>
        <v>1040.2</v>
      </c>
      <c r="K538" s="57"/>
      <c r="L538" s="15">
        <f t="shared" si="62"/>
        <v>1040.2</v>
      </c>
      <c r="M538" s="54"/>
      <c r="N538" s="15">
        <f t="shared" si="66"/>
        <v>1040.2</v>
      </c>
      <c r="O538" s="57"/>
      <c r="P538" s="18">
        <f t="shared" si="69"/>
        <v>1040.2</v>
      </c>
      <c r="Q538" s="57">
        <v>-513.8</v>
      </c>
      <c r="R538" s="15">
        <f>P538+Q538</f>
        <v>526.4000000000001</v>
      </c>
      <c r="S538" s="57">
        <v>444.2</v>
      </c>
      <c r="T538" s="15">
        <f t="shared" si="72"/>
        <v>84.38449848024314</v>
      </c>
    </row>
    <row r="539" spans="1:20" ht="25.5">
      <c r="A539" s="99" t="s">
        <v>946</v>
      </c>
      <c r="B539" s="17" t="s">
        <v>68</v>
      </c>
      <c r="C539" s="17" t="s">
        <v>158</v>
      </c>
      <c r="D539" s="17"/>
      <c r="E539" s="4" t="s">
        <v>225</v>
      </c>
      <c r="F539" s="4" t="s">
        <v>226</v>
      </c>
      <c r="G539" s="76" t="s">
        <v>237</v>
      </c>
      <c r="H539" s="18">
        <v>13.7</v>
      </c>
      <c r="I539" s="18"/>
      <c r="J539" s="51">
        <f t="shared" si="63"/>
        <v>13.7</v>
      </c>
      <c r="K539" s="57"/>
      <c r="L539" s="15">
        <f aca="true" t="shared" si="73" ref="L539:L578">J539+K539</f>
        <v>13.7</v>
      </c>
      <c r="M539" s="54"/>
      <c r="N539" s="15">
        <f t="shared" si="66"/>
        <v>13.7</v>
      </c>
      <c r="O539" s="57"/>
      <c r="P539" s="15">
        <f t="shared" si="69"/>
        <v>13.7</v>
      </c>
      <c r="Q539" s="57">
        <v>2</v>
      </c>
      <c r="R539" s="15">
        <f>P539+Q539</f>
        <v>15.7</v>
      </c>
      <c r="S539" s="57">
        <v>14.9</v>
      </c>
      <c r="T539" s="15">
        <f t="shared" si="72"/>
        <v>94.90445859872611</v>
      </c>
    </row>
    <row r="540" spans="1:20" ht="12.75">
      <c r="A540" s="99" t="s">
        <v>947</v>
      </c>
      <c r="B540" s="17" t="s">
        <v>68</v>
      </c>
      <c r="C540" s="17" t="s">
        <v>158</v>
      </c>
      <c r="D540" s="17"/>
      <c r="E540" s="4" t="s">
        <v>225</v>
      </c>
      <c r="F540" s="28" t="s">
        <v>975</v>
      </c>
      <c r="G540" s="76" t="s">
        <v>976</v>
      </c>
      <c r="H540" s="18">
        <v>1</v>
      </c>
      <c r="I540" s="18"/>
      <c r="J540" s="51">
        <f aca="true" t="shared" si="74" ref="J540:J578">SUM(H540+I540)</f>
        <v>1</v>
      </c>
      <c r="K540" s="57"/>
      <c r="L540" s="15">
        <f t="shared" si="73"/>
        <v>1</v>
      </c>
      <c r="M540" s="54"/>
      <c r="N540" s="15">
        <f t="shared" si="66"/>
        <v>1</v>
      </c>
      <c r="O540" s="57"/>
      <c r="P540" s="15">
        <f t="shared" si="69"/>
        <v>1</v>
      </c>
      <c r="Q540" s="57"/>
      <c r="R540" s="15">
        <f>P540+Q540</f>
        <v>1</v>
      </c>
      <c r="S540" s="57">
        <v>0.1</v>
      </c>
      <c r="T540" s="15">
        <f t="shared" si="72"/>
        <v>10</v>
      </c>
    </row>
    <row r="541" spans="1:20" s="3" customFormat="1" ht="12.75">
      <c r="A541" s="99" t="s">
        <v>948</v>
      </c>
      <c r="B541" s="20" t="s">
        <v>68</v>
      </c>
      <c r="C541" s="20" t="s">
        <v>78</v>
      </c>
      <c r="D541" s="20" t="s">
        <v>102</v>
      </c>
      <c r="E541" s="20"/>
      <c r="F541" s="20" t="s">
        <v>87</v>
      </c>
      <c r="G541" s="84" t="s">
        <v>103</v>
      </c>
      <c r="H541" s="31" t="e">
        <f>H542</f>
        <v>#REF!</v>
      </c>
      <c r="I541" s="31"/>
      <c r="J541" s="50" t="e">
        <f t="shared" si="74"/>
        <v>#REF!</v>
      </c>
      <c r="K541" s="54" t="e">
        <f>K542</f>
        <v>#REF!</v>
      </c>
      <c r="L541" s="14" t="e">
        <f t="shared" si="73"/>
        <v>#REF!</v>
      </c>
      <c r="M541" s="54"/>
      <c r="N541" s="14" t="e">
        <f t="shared" si="66"/>
        <v>#REF!</v>
      </c>
      <c r="O541" s="54"/>
      <c r="P541" s="14" t="e">
        <f t="shared" si="69"/>
        <v>#REF!</v>
      </c>
      <c r="Q541" s="54"/>
      <c r="R541" s="14">
        <f aca="true" t="shared" si="75" ref="R541:S543">R542</f>
        <v>3</v>
      </c>
      <c r="S541" s="14">
        <f t="shared" si="75"/>
        <v>3</v>
      </c>
      <c r="T541" s="14">
        <f t="shared" si="72"/>
        <v>100</v>
      </c>
    </row>
    <row r="542" spans="1:20" s="3" customFormat="1" ht="12.75">
      <c r="A542" s="99" t="s">
        <v>949</v>
      </c>
      <c r="B542" s="17" t="s">
        <v>68</v>
      </c>
      <c r="C542" s="17" t="s">
        <v>78</v>
      </c>
      <c r="D542" s="17"/>
      <c r="E542" s="4" t="s">
        <v>274</v>
      </c>
      <c r="F542" s="4" t="s">
        <v>87</v>
      </c>
      <c r="G542" s="75" t="s">
        <v>275</v>
      </c>
      <c r="H542" s="18" t="e">
        <f>H543</f>
        <v>#REF!</v>
      </c>
      <c r="I542" s="18"/>
      <c r="J542" s="51" t="e">
        <f t="shared" si="74"/>
        <v>#REF!</v>
      </c>
      <c r="K542" s="55" t="e">
        <f>K543</f>
        <v>#REF!</v>
      </c>
      <c r="L542" s="15" t="e">
        <f t="shared" si="73"/>
        <v>#REF!</v>
      </c>
      <c r="M542" s="54"/>
      <c r="N542" s="15" t="e">
        <f t="shared" si="66"/>
        <v>#REF!</v>
      </c>
      <c r="O542" s="54"/>
      <c r="P542" s="15" t="e">
        <f t="shared" si="69"/>
        <v>#REF!</v>
      </c>
      <c r="Q542" s="54"/>
      <c r="R542" s="15">
        <f t="shared" si="75"/>
        <v>3</v>
      </c>
      <c r="S542" s="15">
        <f t="shared" si="75"/>
        <v>3</v>
      </c>
      <c r="T542" s="15">
        <f t="shared" si="72"/>
        <v>100</v>
      </c>
    </row>
    <row r="543" spans="1:20" s="3" customFormat="1" ht="12.75">
      <c r="A543" s="99" t="s">
        <v>950</v>
      </c>
      <c r="B543" s="17" t="s">
        <v>68</v>
      </c>
      <c r="C543" s="17" t="s">
        <v>78</v>
      </c>
      <c r="D543" s="17"/>
      <c r="E543" s="4" t="s">
        <v>284</v>
      </c>
      <c r="F543" s="4"/>
      <c r="G543" s="75" t="s">
        <v>70</v>
      </c>
      <c r="H543" s="18" t="e">
        <f>#REF!</f>
        <v>#REF!</v>
      </c>
      <c r="I543" s="18"/>
      <c r="J543" s="51" t="e">
        <f t="shared" si="74"/>
        <v>#REF!</v>
      </c>
      <c r="K543" s="55" t="e">
        <f>#REF!+K544</f>
        <v>#REF!</v>
      </c>
      <c r="L543" s="15" t="e">
        <f t="shared" si="73"/>
        <v>#REF!</v>
      </c>
      <c r="M543" s="55"/>
      <c r="N543" s="15" t="e">
        <f t="shared" si="66"/>
        <v>#REF!</v>
      </c>
      <c r="O543" s="54"/>
      <c r="P543" s="15" t="e">
        <f t="shared" si="69"/>
        <v>#REF!</v>
      </c>
      <c r="Q543" s="54"/>
      <c r="R543" s="15">
        <f t="shared" si="75"/>
        <v>3</v>
      </c>
      <c r="S543" s="15">
        <f t="shared" si="75"/>
        <v>3</v>
      </c>
      <c r="T543" s="15">
        <f t="shared" si="72"/>
        <v>100</v>
      </c>
    </row>
    <row r="544" spans="1:20" s="3" customFormat="1" ht="12.75">
      <c r="A544" s="99" t="s">
        <v>951</v>
      </c>
      <c r="B544" s="17" t="s">
        <v>68</v>
      </c>
      <c r="C544" s="17" t="s">
        <v>78</v>
      </c>
      <c r="D544" s="17"/>
      <c r="E544" s="4" t="s">
        <v>284</v>
      </c>
      <c r="F544" s="28" t="s">
        <v>975</v>
      </c>
      <c r="G544" s="76" t="s">
        <v>976</v>
      </c>
      <c r="H544" s="18"/>
      <c r="I544" s="18"/>
      <c r="J544" s="51">
        <v>0</v>
      </c>
      <c r="K544" s="55">
        <v>3</v>
      </c>
      <c r="L544" s="15">
        <f t="shared" si="73"/>
        <v>3</v>
      </c>
      <c r="M544" s="55"/>
      <c r="N544" s="15">
        <f t="shared" si="66"/>
        <v>3</v>
      </c>
      <c r="O544" s="54"/>
      <c r="P544" s="15">
        <f t="shared" si="69"/>
        <v>3</v>
      </c>
      <c r="Q544" s="54"/>
      <c r="R544" s="15">
        <f>P544+Q544</f>
        <v>3</v>
      </c>
      <c r="S544" s="15">
        <v>3</v>
      </c>
      <c r="T544" s="15">
        <f t="shared" si="72"/>
        <v>100</v>
      </c>
    </row>
    <row r="545" spans="1:20" s="5" customFormat="1" ht="12.75">
      <c r="A545" s="99" t="s">
        <v>952</v>
      </c>
      <c r="B545" s="20" t="s">
        <v>68</v>
      </c>
      <c r="C545" s="20" t="s">
        <v>113</v>
      </c>
      <c r="D545" s="20"/>
      <c r="E545" s="20"/>
      <c r="F545" s="20"/>
      <c r="G545" s="84" t="s">
        <v>114</v>
      </c>
      <c r="H545" s="31">
        <f>H546</f>
        <v>76</v>
      </c>
      <c r="I545" s="31"/>
      <c r="J545" s="50">
        <f t="shared" si="74"/>
        <v>76</v>
      </c>
      <c r="K545" s="55"/>
      <c r="L545" s="14">
        <f t="shared" si="73"/>
        <v>76</v>
      </c>
      <c r="M545" s="55"/>
      <c r="N545" s="14">
        <f t="shared" si="66"/>
        <v>76</v>
      </c>
      <c r="O545" s="55"/>
      <c r="P545" s="14">
        <f t="shared" si="69"/>
        <v>76</v>
      </c>
      <c r="Q545" s="55"/>
      <c r="R545" s="14">
        <f aca="true" t="shared" si="76" ref="R545:S547">R546</f>
        <v>76</v>
      </c>
      <c r="S545" s="14">
        <f t="shared" si="76"/>
        <v>49.1</v>
      </c>
      <c r="T545" s="14">
        <f t="shared" si="72"/>
        <v>64.60526315789474</v>
      </c>
    </row>
    <row r="546" spans="1:20" s="5" customFormat="1" ht="12.75">
      <c r="A546" s="99" t="s">
        <v>953</v>
      </c>
      <c r="B546" s="20" t="s">
        <v>68</v>
      </c>
      <c r="C546" s="20" t="s">
        <v>74</v>
      </c>
      <c r="D546" s="20"/>
      <c r="E546" s="20"/>
      <c r="F546" s="20"/>
      <c r="G546" s="84" t="s">
        <v>75</v>
      </c>
      <c r="H546" s="31">
        <f>H547</f>
        <v>76</v>
      </c>
      <c r="I546" s="31"/>
      <c r="J546" s="50">
        <f t="shared" si="74"/>
        <v>76</v>
      </c>
      <c r="K546" s="55"/>
      <c r="L546" s="14">
        <f t="shared" si="73"/>
        <v>76</v>
      </c>
      <c r="M546" s="58"/>
      <c r="N546" s="14">
        <f t="shared" si="66"/>
        <v>76</v>
      </c>
      <c r="O546" s="55"/>
      <c r="P546" s="14">
        <f t="shared" si="69"/>
        <v>76</v>
      </c>
      <c r="Q546" s="55"/>
      <c r="R546" s="14">
        <f t="shared" si="76"/>
        <v>76</v>
      </c>
      <c r="S546" s="14">
        <f t="shared" si="76"/>
        <v>49.1</v>
      </c>
      <c r="T546" s="14">
        <f t="shared" si="72"/>
        <v>64.60526315789474</v>
      </c>
    </row>
    <row r="547" spans="1:20" s="5" customFormat="1" ht="38.25">
      <c r="A547" s="99" t="s">
        <v>954</v>
      </c>
      <c r="B547" s="17" t="s">
        <v>68</v>
      </c>
      <c r="C547" s="17" t="s">
        <v>74</v>
      </c>
      <c r="D547" s="17"/>
      <c r="E547" s="4" t="s">
        <v>340</v>
      </c>
      <c r="F547" s="20"/>
      <c r="G547" s="78" t="s">
        <v>263</v>
      </c>
      <c r="H547" s="18">
        <f>H548</f>
        <v>76</v>
      </c>
      <c r="I547" s="18"/>
      <c r="J547" s="51">
        <f t="shared" si="74"/>
        <v>76</v>
      </c>
      <c r="K547" s="55"/>
      <c r="L547" s="15">
        <f t="shared" si="73"/>
        <v>76</v>
      </c>
      <c r="M547" s="58"/>
      <c r="N547" s="15">
        <f t="shared" si="66"/>
        <v>76</v>
      </c>
      <c r="O547" s="55"/>
      <c r="P547" s="15">
        <f t="shared" si="69"/>
        <v>76</v>
      </c>
      <c r="Q547" s="55"/>
      <c r="R547" s="15">
        <f t="shared" si="76"/>
        <v>76</v>
      </c>
      <c r="S547" s="15">
        <f t="shared" si="76"/>
        <v>49.1</v>
      </c>
      <c r="T547" s="15">
        <f t="shared" si="72"/>
        <v>64.60526315789474</v>
      </c>
    </row>
    <row r="548" spans="1:20" s="5" customFormat="1" ht="25.5">
      <c r="A548" s="99" t="s">
        <v>7</v>
      </c>
      <c r="B548" s="17" t="s">
        <v>68</v>
      </c>
      <c r="C548" s="17" t="s">
        <v>74</v>
      </c>
      <c r="D548" s="17"/>
      <c r="E548" s="4" t="s">
        <v>340</v>
      </c>
      <c r="F548" s="17" t="s">
        <v>226</v>
      </c>
      <c r="G548" s="78" t="s">
        <v>237</v>
      </c>
      <c r="H548" s="18">
        <v>76</v>
      </c>
      <c r="I548" s="18"/>
      <c r="J548" s="51">
        <f t="shared" si="74"/>
        <v>76</v>
      </c>
      <c r="K548" s="55"/>
      <c r="L548" s="15">
        <f t="shared" si="73"/>
        <v>76</v>
      </c>
      <c r="M548" s="58"/>
      <c r="N548" s="15">
        <f t="shared" si="66"/>
        <v>76</v>
      </c>
      <c r="O548" s="55"/>
      <c r="P548" s="15">
        <f t="shared" si="69"/>
        <v>76</v>
      </c>
      <c r="Q548" s="55"/>
      <c r="R548" s="15">
        <f>P548+Q548</f>
        <v>76</v>
      </c>
      <c r="S548" s="55">
        <v>49.1</v>
      </c>
      <c r="T548" s="15">
        <f t="shared" si="72"/>
        <v>64.60526315789474</v>
      </c>
    </row>
    <row r="549" spans="1:20" ht="12.75">
      <c r="A549" s="99" t="s">
        <v>955</v>
      </c>
      <c r="B549" s="20" t="s">
        <v>68</v>
      </c>
      <c r="C549" s="20" t="s">
        <v>120</v>
      </c>
      <c r="D549" s="20"/>
      <c r="E549" s="17"/>
      <c r="F549" s="20"/>
      <c r="G549" s="84" t="s">
        <v>121</v>
      </c>
      <c r="H549" s="31">
        <f>H550</f>
        <v>553</v>
      </c>
      <c r="I549" s="31"/>
      <c r="J549" s="50">
        <f aca="true" t="shared" si="77" ref="J549:K552">J550</f>
        <v>0</v>
      </c>
      <c r="K549" s="57">
        <f t="shared" si="77"/>
        <v>245</v>
      </c>
      <c r="L549" s="14">
        <f>J549+K549</f>
        <v>245</v>
      </c>
      <c r="M549" s="57"/>
      <c r="N549" s="14">
        <f t="shared" si="66"/>
        <v>245</v>
      </c>
      <c r="O549" s="45"/>
      <c r="P549" s="14"/>
      <c r="Q549" s="57">
        <f aca="true" t="shared" si="78" ref="Q549:S552">Q550</f>
        <v>61.8</v>
      </c>
      <c r="R549" s="14">
        <f t="shared" si="78"/>
        <v>61.8</v>
      </c>
      <c r="S549" s="14">
        <f t="shared" si="78"/>
        <v>38.1</v>
      </c>
      <c r="T549" s="14">
        <f t="shared" si="72"/>
        <v>61.65048543689321</v>
      </c>
    </row>
    <row r="550" spans="1:20" ht="12.75">
      <c r="A550" s="99" t="s">
        <v>956</v>
      </c>
      <c r="B550" s="20" t="s">
        <v>68</v>
      </c>
      <c r="C550" s="20" t="s">
        <v>95</v>
      </c>
      <c r="D550" s="17" t="s">
        <v>102</v>
      </c>
      <c r="E550" s="39"/>
      <c r="F550" s="17" t="s">
        <v>87</v>
      </c>
      <c r="G550" s="84" t="s">
        <v>167</v>
      </c>
      <c r="H550" s="31">
        <f>H551</f>
        <v>553</v>
      </c>
      <c r="I550" s="31"/>
      <c r="J550" s="50">
        <f t="shared" si="77"/>
        <v>0</v>
      </c>
      <c r="K550" s="57">
        <f t="shared" si="77"/>
        <v>245</v>
      </c>
      <c r="L550" s="14">
        <f>J550+K550</f>
        <v>245</v>
      </c>
      <c r="M550" s="57"/>
      <c r="N550" s="14">
        <f t="shared" si="66"/>
        <v>245</v>
      </c>
      <c r="O550" s="45"/>
      <c r="P550" s="14"/>
      <c r="Q550" s="57">
        <f t="shared" si="78"/>
        <v>61.8</v>
      </c>
      <c r="R550" s="14">
        <f t="shared" si="78"/>
        <v>61.8</v>
      </c>
      <c r="S550" s="14">
        <f t="shared" si="78"/>
        <v>38.1</v>
      </c>
      <c r="T550" s="14">
        <f t="shared" si="72"/>
        <v>61.65048543689321</v>
      </c>
    </row>
    <row r="551" spans="1:20" ht="12.75">
      <c r="A551" s="99" t="s">
        <v>957</v>
      </c>
      <c r="B551" s="17" t="s">
        <v>68</v>
      </c>
      <c r="C551" s="17" t="s">
        <v>95</v>
      </c>
      <c r="D551" s="17"/>
      <c r="E551" s="4" t="s">
        <v>274</v>
      </c>
      <c r="F551" s="4" t="s">
        <v>87</v>
      </c>
      <c r="G551" s="75" t="s">
        <v>275</v>
      </c>
      <c r="H551" s="18">
        <f>H552</f>
        <v>553</v>
      </c>
      <c r="I551" s="18"/>
      <c r="J551" s="51">
        <f t="shared" si="77"/>
        <v>0</v>
      </c>
      <c r="K551" s="60">
        <f t="shared" si="77"/>
        <v>245</v>
      </c>
      <c r="L551" s="15">
        <f>J551+K551</f>
        <v>245</v>
      </c>
      <c r="M551" s="57"/>
      <c r="N551" s="15">
        <f t="shared" si="66"/>
        <v>245</v>
      </c>
      <c r="O551" s="45"/>
      <c r="P551" s="15"/>
      <c r="Q551" s="57">
        <f t="shared" si="78"/>
        <v>61.8</v>
      </c>
      <c r="R551" s="15">
        <f t="shared" si="78"/>
        <v>61.8</v>
      </c>
      <c r="S551" s="15">
        <f t="shared" si="78"/>
        <v>38.1</v>
      </c>
      <c r="T551" s="15">
        <f t="shared" si="72"/>
        <v>61.65048543689321</v>
      </c>
    </row>
    <row r="552" spans="1:20" ht="15" customHeight="1">
      <c r="A552" s="99" t="s">
        <v>958</v>
      </c>
      <c r="B552" s="17" t="s">
        <v>68</v>
      </c>
      <c r="C552" s="17" t="s">
        <v>95</v>
      </c>
      <c r="D552" s="17" t="s">
        <v>95</v>
      </c>
      <c r="E552" s="17" t="s">
        <v>303</v>
      </c>
      <c r="F552" s="17"/>
      <c r="G552" s="78" t="s">
        <v>304</v>
      </c>
      <c r="H552" s="18">
        <f>H553</f>
        <v>553</v>
      </c>
      <c r="I552" s="18"/>
      <c r="J552" s="51">
        <f t="shared" si="77"/>
        <v>0</v>
      </c>
      <c r="K552" s="57">
        <f t="shared" si="77"/>
        <v>245</v>
      </c>
      <c r="L552" s="15">
        <f>J552+K552</f>
        <v>245</v>
      </c>
      <c r="M552" s="57"/>
      <c r="N552" s="15">
        <f t="shared" si="66"/>
        <v>245</v>
      </c>
      <c r="O552" s="45"/>
      <c r="P552" s="15"/>
      <c r="Q552" s="57">
        <f t="shared" si="78"/>
        <v>61.8</v>
      </c>
      <c r="R552" s="15">
        <f t="shared" si="78"/>
        <v>61.8</v>
      </c>
      <c r="S552" s="15">
        <f t="shared" si="78"/>
        <v>38.1</v>
      </c>
      <c r="T552" s="15">
        <f t="shared" si="72"/>
        <v>61.65048543689321</v>
      </c>
    </row>
    <row r="553" spans="1:20" ht="25.5">
      <c r="A553" s="99" t="s">
        <v>959</v>
      </c>
      <c r="B553" s="17" t="s">
        <v>68</v>
      </c>
      <c r="C553" s="17" t="s">
        <v>95</v>
      </c>
      <c r="D553" s="17" t="s">
        <v>95</v>
      </c>
      <c r="E553" s="17" t="s">
        <v>303</v>
      </c>
      <c r="F553" s="33" t="s">
        <v>195</v>
      </c>
      <c r="G553" s="85" t="s">
        <v>196</v>
      </c>
      <c r="H553" s="18">
        <v>553</v>
      </c>
      <c r="I553" s="18"/>
      <c r="J553" s="51">
        <v>0</v>
      </c>
      <c r="K553" s="57">
        <v>245</v>
      </c>
      <c r="L553" s="15">
        <f>J553+K553</f>
        <v>245</v>
      </c>
      <c r="M553" s="57"/>
      <c r="N553" s="15">
        <f t="shared" si="66"/>
        <v>245</v>
      </c>
      <c r="O553" s="45"/>
      <c r="P553" s="15"/>
      <c r="Q553" s="57">
        <v>61.8</v>
      </c>
      <c r="R553" s="15">
        <f>P553+Q553</f>
        <v>61.8</v>
      </c>
      <c r="S553" s="57">
        <v>38.1</v>
      </c>
      <c r="T553" s="15">
        <f t="shared" si="72"/>
        <v>61.65048543689321</v>
      </c>
    </row>
    <row r="554" spans="1:20" s="21" customFormat="1" ht="25.5">
      <c r="A554" s="99" t="s">
        <v>960</v>
      </c>
      <c r="B554" s="40" t="s">
        <v>76</v>
      </c>
      <c r="C554" s="40"/>
      <c r="D554" s="40"/>
      <c r="E554" s="40"/>
      <c r="F554" s="40"/>
      <c r="G554" s="84" t="s">
        <v>77</v>
      </c>
      <c r="H554" s="41">
        <f>H555+H575+H566</f>
        <v>10210</v>
      </c>
      <c r="I554" s="41">
        <f>SUM(I555+I566+I575)</f>
        <v>1524.2</v>
      </c>
      <c r="J554" s="50">
        <f t="shared" si="74"/>
        <v>11734.2</v>
      </c>
      <c r="K554" s="58">
        <f>K555+K566+K570+K575</f>
        <v>389</v>
      </c>
      <c r="L554" s="14">
        <f t="shared" si="73"/>
        <v>12123.2</v>
      </c>
      <c r="M554" s="58">
        <f>M555+M566+M570+M575</f>
        <v>2242.5</v>
      </c>
      <c r="N554" s="14">
        <f t="shared" si="66"/>
        <v>14365.7</v>
      </c>
      <c r="O554" s="58">
        <f>O555+O566+O570+O575</f>
        <v>18258.7</v>
      </c>
      <c r="P554" s="14">
        <f t="shared" si="69"/>
        <v>32624.4</v>
      </c>
      <c r="Q554" s="58">
        <f>Q555+Q566+Q570+Q575</f>
        <v>-389</v>
      </c>
      <c r="R554" s="14">
        <f>R555+R566+R570+R575</f>
        <v>32235.4</v>
      </c>
      <c r="S554" s="14">
        <f>S555+S566+S570+S575</f>
        <v>30740.499999999996</v>
      </c>
      <c r="T554" s="14">
        <f t="shared" si="72"/>
        <v>95.36255172884466</v>
      </c>
    </row>
    <row r="555" spans="1:20" s="21" customFormat="1" ht="12.75">
      <c r="A555" s="99" t="s">
        <v>961</v>
      </c>
      <c r="B555" s="40" t="s">
        <v>76</v>
      </c>
      <c r="C555" s="40" t="s">
        <v>97</v>
      </c>
      <c r="D555" s="40"/>
      <c r="E555" s="40"/>
      <c r="F555" s="40"/>
      <c r="G555" s="84" t="s">
        <v>98</v>
      </c>
      <c r="H555" s="41">
        <f>H556</f>
        <v>9022</v>
      </c>
      <c r="I555" s="41">
        <f>SUM(I556+I562)</f>
        <v>1524.2</v>
      </c>
      <c r="J555" s="50">
        <f t="shared" si="74"/>
        <v>10546.2</v>
      </c>
      <c r="K555" s="58">
        <f>K556+K562</f>
        <v>84</v>
      </c>
      <c r="L555" s="14">
        <f t="shared" si="73"/>
        <v>10630.2</v>
      </c>
      <c r="M555" s="57">
        <f>SUM(M556+M562)</f>
        <v>2242.5</v>
      </c>
      <c r="N555" s="14">
        <f t="shared" si="66"/>
        <v>12872.7</v>
      </c>
      <c r="O555" s="58">
        <f>O556+O562</f>
        <v>18258.7</v>
      </c>
      <c r="P555" s="14">
        <f t="shared" si="69"/>
        <v>31131.4</v>
      </c>
      <c r="Q555" s="58">
        <f>Q556+Q562</f>
        <v>-267</v>
      </c>
      <c r="R555" s="14">
        <f>R556+R562</f>
        <v>30864.4</v>
      </c>
      <c r="S555" s="14">
        <f>S556+S562</f>
        <v>29392.1</v>
      </c>
      <c r="T555" s="14">
        <f t="shared" si="72"/>
        <v>95.22977929264783</v>
      </c>
    </row>
    <row r="556" spans="1:20" s="21" customFormat="1" ht="38.25">
      <c r="A556" s="99" t="s">
        <v>968</v>
      </c>
      <c r="B556" s="40" t="s">
        <v>76</v>
      </c>
      <c r="C556" s="40" t="s">
        <v>158</v>
      </c>
      <c r="D556" s="40"/>
      <c r="E556" s="20"/>
      <c r="F556" s="40"/>
      <c r="G556" s="84" t="s">
        <v>69</v>
      </c>
      <c r="H556" s="41">
        <f>H557</f>
        <v>9022</v>
      </c>
      <c r="I556" s="41"/>
      <c r="J556" s="50">
        <f t="shared" si="74"/>
        <v>9022</v>
      </c>
      <c r="K556" s="58">
        <f>K557</f>
        <v>84</v>
      </c>
      <c r="L556" s="14">
        <f t="shared" si="73"/>
        <v>9106</v>
      </c>
      <c r="M556" s="57">
        <f>M557</f>
        <v>0</v>
      </c>
      <c r="N556" s="14">
        <f aca="true" t="shared" si="79" ref="N556:N578">L556+M556</f>
        <v>9106</v>
      </c>
      <c r="O556" s="58">
        <f>O557</f>
        <v>0</v>
      </c>
      <c r="P556" s="14">
        <f t="shared" si="69"/>
        <v>9106</v>
      </c>
      <c r="Q556" s="58">
        <f aca="true" t="shared" si="80" ref="Q556:S557">Q557</f>
        <v>-267</v>
      </c>
      <c r="R556" s="14">
        <f t="shared" si="80"/>
        <v>8839</v>
      </c>
      <c r="S556" s="14">
        <f t="shared" si="80"/>
        <v>8781.5</v>
      </c>
      <c r="T556" s="14">
        <f t="shared" si="72"/>
        <v>99.34947392238941</v>
      </c>
    </row>
    <row r="557" spans="1:20" s="21" customFormat="1" ht="12.75">
      <c r="A557" s="99" t="s">
        <v>970</v>
      </c>
      <c r="B557" s="38" t="s">
        <v>76</v>
      </c>
      <c r="C557" s="38" t="s">
        <v>158</v>
      </c>
      <c r="D557" s="40"/>
      <c r="E557" s="4" t="s">
        <v>274</v>
      </c>
      <c r="F557" s="4" t="s">
        <v>87</v>
      </c>
      <c r="G557" s="75" t="s">
        <v>275</v>
      </c>
      <c r="H557" s="42">
        <f>H558</f>
        <v>9022</v>
      </c>
      <c r="I557" s="42"/>
      <c r="J557" s="51">
        <f t="shared" si="74"/>
        <v>9022</v>
      </c>
      <c r="K557" s="58">
        <f>K558</f>
        <v>84</v>
      </c>
      <c r="L557" s="15">
        <f t="shared" si="73"/>
        <v>9106</v>
      </c>
      <c r="M557" s="57">
        <f>M558</f>
        <v>0</v>
      </c>
      <c r="N557" s="15">
        <f t="shared" si="79"/>
        <v>9106</v>
      </c>
      <c r="O557" s="58">
        <f>O558</f>
        <v>0</v>
      </c>
      <c r="P557" s="15">
        <f t="shared" si="69"/>
        <v>9106</v>
      </c>
      <c r="Q557" s="58">
        <f t="shared" si="80"/>
        <v>-267</v>
      </c>
      <c r="R557" s="15">
        <f t="shared" si="80"/>
        <v>8839</v>
      </c>
      <c r="S557" s="15">
        <f t="shared" si="80"/>
        <v>8781.5</v>
      </c>
      <c r="T557" s="15">
        <f t="shared" si="72"/>
        <v>99.34947392238941</v>
      </c>
    </row>
    <row r="558" spans="1:20" ht="26.25" customHeight="1">
      <c r="A558" s="99" t="s">
        <v>971</v>
      </c>
      <c r="B558" s="38" t="s">
        <v>76</v>
      </c>
      <c r="C558" s="38" t="s">
        <v>158</v>
      </c>
      <c r="D558" s="38"/>
      <c r="E558" s="4" t="s">
        <v>225</v>
      </c>
      <c r="F558" s="4"/>
      <c r="G558" s="75" t="s">
        <v>278</v>
      </c>
      <c r="H558" s="42">
        <f>H559+H560+H561</f>
        <v>9022</v>
      </c>
      <c r="I558" s="42"/>
      <c r="J558" s="51">
        <f t="shared" si="74"/>
        <v>9022</v>
      </c>
      <c r="K558" s="57">
        <f>K559+K560+K561</f>
        <v>84</v>
      </c>
      <c r="L558" s="15">
        <f t="shared" si="73"/>
        <v>9106</v>
      </c>
      <c r="M558" s="57">
        <f>M559+M560+M561</f>
        <v>0</v>
      </c>
      <c r="N558" s="15">
        <f t="shared" si="79"/>
        <v>9106</v>
      </c>
      <c r="O558" s="57">
        <f>O559+O560+O561</f>
        <v>0</v>
      </c>
      <c r="P558" s="15">
        <f t="shared" si="69"/>
        <v>9106</v>
      </c>
      <c r="Q558" s="57">
        <f>Q559+Q560+Q561</f>
        <v>-267</v>
      </c>
      <c r="R558" s="15">
        <f>R559+R560+R561</f>
        <v>8839</v>
      </c>
      <c r="S558" s="15">
        <f>S559+S560+S561</f>
        <v>8781.5</v>
      </c>
      <c r="T558" s="15">
        <f t="shared" si="72"/>
        <v>99.34947392238941</v>
      </c>
    </row>
    <row r="559" spans="1:20" ht="25.5">
      <c r="A559" s="99" t="s">
        <v>973</v>
      </c>
      <c r="B559" s="38" t="s">
        <v>76</v>
      </c>
      <c r="C559" s="38" t="s">
        <v>158</v>
      </c>
      <c r="D559" s="38"/>
      <c r="E559" s="4" t="s">
        <v>225</v>
      </c>
      <c r="F559" s="4" t="s">
        <v>187</v>
      </c>
      <c r="G559" s="75" t="s">
        <v>277</v>
      </c>
      <c r="H559" s="42">
        <v>8640.6</v>
      </c>
      <c r="I559" s="42"/>
      <c r="J559" s="51">
        <f t="shared" si="74"/>
        <v>8640.6</v>
      </c>
      <c r="K559" s="57">
        <v>84</v>
      </c>
      <c r="L559" s="15">
        <f t="shared" si="73"/>
        <v>8724.6</v>
      </c>
      <c r="M559" s="57">
        <v>-45</v>
      </c>
      <c r="N559" s="15">
        <f t="shared" si="79"/>
        <v>8679.6</v>
      </c>
      <c r="O559" s="45">
        <v>-36</v>
      </c>
      <c r="P559" s="15">
        <f t="shared" si="69"/>
        <v>8643.6</v>
      </c>
      <c r="Q559" s="57">
        <v>-267</v>
      </c>
      <c r="R559" s="15">
        <f>P559+Q559</f>
        <v>8376.6</v>
      </c>
      <c r="S559" s="57">
        <v>8350.5</v>
      </c>
      <c r="T559" s="15">
        <f t="shared" si="72"/>
        <v>99.68841773511926</v>
      </c>
    </row>
    <row r="560" spans="1:20" ht="25.5">
      <c r="A560" s="99" t="s">
        <v>40</v>
      </c>
      <c r="B560" s="38" t="s">
        <v>76</v>
      </c>
      <c r="C560" s="38" t="s">
        <v>158</v>
      </c>
      <c r="D560" s="38"/>
      <c r="E560" s="4" t="s">
        <v>225</v>
      </c>
      <c r="F560" s="4" t="s">
        <v>226</v>
      </c>
      <c r="G560" s="76" t="s">
        <v>237</v>
      </c>
      <c r="H560" s="42">
        <v>381.3</v>
      </c>
      <c r="I560" s="42"/>
      <c r="J560" s="51">
        <f t="shared" si="74"/>
        <v>381.3</v>
      </c>
      <c r="K560" s="57">
        <v>0</v>
      </c>
      <c r="L560" s="15">
        <f t="shared" si="73"/>
        <v>381.3</v>
      </c>
      <c r="M560" s="57">
        <v>45</v>
      </c>
      <c r="N560" s="15">
        <f t="shared" si="79"/>
        <v>426.3</v>
      </c>
      <c r="O560" s="45">
        <v>36</v>
      </c>
      <c r="P560" s="15">
        <f t="shared" si="69"/>
        <v>462.3</v>
      </c>
      <c r="Q560" s="57"/>
      <c r="R560" s="15">
        <f>P560+Q560</f>
        <v>462.3</v>
      </c>
      <c r="S560" s="57">
        <v>431</v>
      </c>
      <c r="T560" s="15">
        <f t="shared" si="72"/>
        <v>93.22950465065975</v>
      </c>
    </row>
    <row r="561" spans="1:20" ht="12.75">
      <c r="A561" s="99" t="s">
        <v>41</v>
      </c>
      <c r="B561" s="38" t="s">
        <v>76</v>
      </c>
      <c r="C561" s="38" t="s">
        <v>158</v>
      </c>
      <c r="D561" s="38"/>
      <c r="E561" s="4" t="s">
        <v>225</v>
      </c>
      <c r="F561" s="28" t="s">
        <v>975</v>
      </c>
      <c r="G561" s="76" t="s">
        <v>976</v>
      </c>
      <c r="H561" s="42">
        <v>0.1</v>
      </c>
      <c r="I561" s="42"/>
      <c r="J561" s="51">
        <f t="shared" si="74"/>
        <v>0.1</v>
      </c>
      <c r="K561" s="57"/>
      <c r="L561" s="15">
        <f t="shared" si="73"/>
        <v>0.1</v>
      </c>
      <c r="M561" s="57"/>
      <c r="N561" s="15">
        <f t="shared" si="79"/>
        <v>0.1</v>
      </c>
      <c r="O561" s="45"/>
      <c r="P561" s="15">
        <f t="shared" si="69"/>
        <v>0.1</v>
      </c>
      <c r="Q561" s="57"/>
      <c r="R561" s="15">
        <f>P561+Q561</f>
        <v>0.1</v>
      </c>
      <c r="S561" s="57">
        <v>0</v>
      </c>
      <c r="T561" s="15">
        <f t="shared" si="72"/>
        <v>0</v>
      </c>
    </row>
    <row r="562" spans="1:20" ht="12.75">
      <c r="A562" s="99" t="s">
        <v>42</v>
      </c>
      <c r="B562" s="38" t="s">
        <v>76</v>
      </c>
      <c r="C562" s="20" t="s">
        <v>78</v>
      </c>
      <c r="D562" s="20" t="s">
        <v>102</v>
      </c>
      <c r="E562" s="20" t="s">
        <v>87</v>
      </c>
      <c r="F562" s="20" t="s">
        <v>87</v>
      </c>
      <c r="G562" s="84" t="s">
        <v>103</v>
      </c>
      <c r="H562" s="42"/>
      <c r="I562" s="41">
        <f>SUM(I564)</f>
        <v>1524.2</v>
      </c>
      <c r="J562" s="50">
        <f t="shared" si="74"/>
        <v>1524.2</v>
      </c>
      <c r="K562" s="57"/>
      <c r="L562" s="14">
        <f t="shared" si="73"/>
        <v>1524.2</v>
      </c>
      <c r="M562" s="58">
        <f>SUM(M563)</f>
        <v>2242.5</v>
      </c>
      <c r="N562" s="14">
        <f t="shared" si="79"/>
        <v>3766.7</v>
      </c>
      <c r="O562" s="45">
        <f>SUM(O563)</f>
        <v>18258.7</v>
      </c>
      <c r="P562" s="14">
        <f t="shared" si="69"/>
        <v>22025.4</v>
      </c>
      <c r="Q562" s="57"/>
      <c r="R562" s="14">
        <f aca="true" t="shared" si="81" ref="R562:S564">R563</f>
        <v>22025.4</v>
      </c>
      <c r="S562" s="14">
        <f t="shared" si="81"/>
        <v>20610.6</v>
      </c>
      <c r="T562" s="14">
        <f t="shared" si="72"/>
        <v>93.57650712359366</v>
      </c>
    </row>
    <row r="563" spans="1:20" ht="12.75">
      <c r="A563" s="99" t="s">
        <v>43</v>
      </c>
      <c r="B563" s="38" t="s">
        <v>76</v>
      </c>
      <c r="C563" s="17" t="s">
        <v>78</v>
      </c>
      <c r="D563" s="20"/>
      <c r="E563" s="4" t="s">
        <v>274</v>
      </c>
      <c r="F563" s="20"/>
      <c r="G563" s="75" t="s">
        <v>275</v>
      </c>
      <c r="H563" s="42"/>
      <c r="I563" s="42">
        <f>SUM(I564)</f>
        <v>1524.2</v>
      </c>
      <c r="J563" s="51">
        <f t="shared" si="74"/>
        <v>1524.2</v>
      </c>
      <c r="K563" s="57"/>
      <c r="L563" s="15">
        <f t="shared" si="73"/>
        <v>1524.2</v>
      </c>
      <c r="M563" s="69">
        <f>SUM(M564)</f>
        <v>2242.5</v>
      </c>
      <c r="N563" s="15">
        <f t="shared" si="79"/>
        <v>3766.7</v>
      </c>
      <c r="O563" s="45">
        <f>SUM(O564)</f>
        <v>18258.7</v>
      </c>
      <c r="P563" s="15">
        <f t="shared" si="69"/>
        <v>22025.4</v>
      </c>
      <c r="Q563" s="57"/>
      <c r="R563" s="15">
        <f t="shared" si="81"/>
        <v>22025.4</v>
      </c>
      <c r="S563" s="15">
        <f t="shared" si="81"/>
        <v>20610.6</v>
      </c>
      <c r="T563" s="15">
        <f t="shared" si="72"/>
        <v>93.57650712359366</v>
      </c>
    </row>
    <row r="564" spans="1:20" ht="16.5" customHeight="1">
      <c r="A564" s="99" t="s">
        <v>44</v>
      </c>
      <c r="B564" s="38" t="s">
        <v>76</v>
      </c>
      <c r="C564" s="17" t="s">
        <v>78</v>
      </c>
      <c r="D564" s="17" t="s">
        <v>102</v>
      </c>
      <c r="E564" s="4" t="s">
        <v>284</v>
      </c>
      <c r="F564" s="4"/>
      <c r="G564" s="75" t="s">
        <v>70</v>
      </c>
      <c r="H564" s="42"/>
      <c r="I564" s="42">
        <f>SUM(I565)</f>
        <v>1524.2</v>
      </c>
      <c r="J564" s="51">
        <f t="shared" si="74"/>
        <v>1524.2</v>
      </c>
      <c r="K564" s="57"/>
      <c r="L564" s="15">
        <f t="shared" si="73"/>
        <v>1524.2</v>
      </c>
      <c r="M564" s="69">
        <f>SUM(M565)</f>
        <v>2242.5</v>
      </c>
      <c r="N564" s="15">
        <f t="shared" si="79"/>
        <v>3766.7</v>
      </c>
      <c r="O564" s="45">
        <f>SUM(O565)</f>
        <v>18258.7</v>
      </c>
      <c r="P564" s="15">
        <f t="shared" si="69"/>
        <v>22025.4</v>
      </c>
      <c r="Q564" s="57"/>
      <c r="R564" s="15">
        <f t="shared" si="81"/>
        <v>22025.4</v>
      </c>
      <c r="S564" s="15">
        <f t="shared" si="81"/>
        <v>20610.6</v>
      </c>
      <c r="T564" s="15">
        <f t="shared" si="72"/>
        <v>93.57650712359366</v>
      </c>
    </row>
    <row r="565" spans="1:20" ht="12.75">
      <c r="A565" s="99" t="s">
        <v>45</v>
      </c>
      <c r="B565" s="38" t="s">
        <v>76</v>
      </c>
      <c r="C565" s="17" t="s">
        <v>78</v>
      </c>
      <c r="D565" s="17" t="s">
        <v>102</v>
      </c>
      <c r="E565" s="4" t="s">
        <v>284</v>
      </c>
      <c r="F565" s="4" t="s">
        <v>191</v>
      </c>
      <c r="G565" s="75" t="s">
        <v>192</v>
      </c>
      <c r="H565" s="42"/>
      <c r="I565" s="42">
        <v>1524.2</v>
      </c>
      <c r="J565" s="51">
        <f t="shared" si="74"/>
        <v>1524.2</v>
      </c>
      <c r="K565" s="57"/>
      <c r="L565" s="15">
        <f t="shared" si="73"/>
        <v>1524.2</v>
      </c>
      <c r="M565" s="57">
        <v>2242.5</v>
      </c>
      <c r="N565" s="15">
        <f t="shared" si="79"/>
        <v>3766.7</v>
      </c>
      <c r="O565" s="45">
        <v>18258.7</v>
      </c>
      <c r="P565" s="15">
        <f t="shared" si="69"/>
        <v>22025.4</v>
      </c>
      <c r="Q565" s="57"/>
      <c r="R565" s="15">
        <f>P565+Q565</f>
        <v>22025.4</v>
      </c>
      <c r="S565" s="57">
        <v>20610.6</v>
      </c>
      <c r="T565" s="15">
        <f t="shared" si="72"/>
        <v>93.57650712359366</v>
      </c>
    </row>
    <row r="566" spans="1:20" s="21" customFormat="1" ht="12.75">
      <c r="A566" s="99" t="s">
        <v>46</v>
      </c>
      <c r="B566" s="40" t="s">
        <v>76</v>
      </c>
      <c r="C566" s="40" t="s">
        <v>113</v>
      </c>
      <c r="D566" s="40"/>
      <c r="E566" s="9"/>
      <c r="F566" s="46"/>
      <c r="G566" s="84" t="s">
        <v>114</v>
      </c>
      <c r="H566" s="41">
        <f>H567</f>
        <v>830</v>
      </c>
      <c r="I566" s="41"/>
      <c r="J566" s="50">
        <f t="shared" si="74"/>
        <v>830</v>
      </c>
      <c r="K566" s="58">
        <f>K567</f>
        <v>60</v>
      </c>
      <c r="L566" s="14">
        <f t="shared" si="73"/>
        <v>890</v>
      </c>
      <c r="M566" s="57"/>
      <c r="N566" s="14">
        <f t="shared" si="79"/>
        <v>890</v>
      </c>
      <c r="O566" s="70"/>
      <c r="P566" s="14">
        <f t="shared" si="69"/>
        <v>890</v>
      </c>
      <c r="Q566" s="58"/>
      <c r="R566" s="14">
        <f aca="true" t="shared" si="82" ref="R566:S568">R567</f>
        <v>890</v>
      </c>
      <c r="S566" s="14">
        <f t="shared" si="82"/>
        <v>871.6</v>
      </c>
      <c r="T566" s="14">
        <f t="shared" si="72"/>
        <v>97.93258426966293</v>
      </c>
    </row>
    <row r="567" spans="1:20" s="21" customFormat="1" ht="12.75">
      <c r="A567" s="99" t="s">
        <v>47</v>
      </c>
      <c r="B567" s="40" t="s">
        <v>76</v>
      </c>
      <c r="C567" s="40" t="s">
        <v>74</v>
      </c>
      <c r="D567" s="40"/>
      <c r="E567" s="9"/>
      <c r="F567" s="9"/>
      <c r="G567" s="74" t="s">
        <v>75</v>
      </c>
      <c r="H567" s="41">
        <f>H568</f>
        <v>830</v>
      </c>
      <c r="I567" s="41"/>
      <c r="J567" s="50">
        <f t="shared" si="74"/>
        <v>830</v>
      </c>
      <c r="K567" s="58">
        <f>K568</f>
        <v>60</v>
      </c>
      <c r="L567" s="14">
        <f t="shared" si="73"/>
        <v>890</v>
      </c>
      <c r="M567" s="57"/>
      <c r="N567" s="14">
        <f t="shared" si="79"/>
        <v>890</v>
      </c>
      <c r="O567" s="70"/>
      <c r="P567" s="14">
        <f t="shared" si="69"/>
        <v>890</v>
      </c>
      <c r="Q567" s="58"/>
      <c r="R567" s="14">
        <f t="shared" si="82"/>
        <v>890</v>
      </c>
      <c r="S567" s="14">
        <f t="shared" si="82"/>
        <v>871.6</v>
      </c>
      <c r="T567" s="14">
        <f t="shared" si="72"/>
        <v>97.93258426966293</v>
      </c>
    </row>
    <row r="568" spans="1:20" ht="38.25">
      <c r="A568" s="99" t="s">
        <v>48</v>
      </c>
      <c r="B568" s="38" t="s">
        <v>76</v>
      </c>
      <c r="C568" s="38" t="s">
        <v>74</v>
      </c>
      <c r="D568" s="38"/>
      <c r="E568" s="4" t="s">
        <v>340</v>
      </c>
      <c r="F568" s="4"/>
      <c r="G568" s="78" t="s">
        <v>305</v>
      </c>
      <c r="H568" s="42">
        <f>H569</f>
        <v>830</v>
      </c>
      <c r="I568" s="42"/>
      <c r="J568" s="51">
        <f t="shared" si="74"/>
        <v>830</v>
      </c>
      <c r="K568" s="61">
        <f>K569</f>
        <v>60</v>
      </c>
      <c r="L568" s="15">
        <f t="shared" si="73"/>
        <v>890</v>
      </c>
      <c r="M568" s="57"/>
      <c r="N568" s="15">
        <f t="shared" si="79"/>
        <v>890</v>
      </c>
      <c r="O568" s="45"/>
      <c r="P568" s="15">
        <f t="shared" si="69"/>
        <v>890</v>
      </c>
      <c r="Q568" s="57"/>
      <c r="R568" s="15">
        <f t="shared" si="82"/>
        <v>890</v>
      </c>
      <c r="S568" s="15">
        <f t="shared" si="82"/>
        <v>871.6</v>
      </c>
      <c r="T568" s="15">
        <f t="shared" si="72"/>
        <v>97.93258426966293</v>
      </c>
    </row>
    <row r="569" spans="1:20" ht="25.5">
      <c r="A569" s="99" t="s">
        <v>49</v>
      </c>
      <c r="B569" s="38" t="s">
        <v>76</v>
      </c>
      <c r="C569" s="38" t="s">
        <v>74</v>
      </c>
      <c r="D569" s="38"/>
      <c r="E569" s="4" t="s">
        <v>340</v>
      </c>
      <c r="F569" s="4" t="s">
        <v>226</v>
      </c>
      <c r="G569" s="76" t="s">
        <v>237</v>
      </c>
      <c r="H569" s="42">
        <v>830</v>
      </c>
      <c r="I569" s="42"/>
      <c r="J569" s="51">
        <f t="shared" si="74"/>
        <v>830</v>
      </c>
      <c r="K569" s="57">
        <v>60</v>
      </c>
      <c r="L569" s="15">
        <f t="shared" si="73"/>
        <v>890</v>
      </c>
      <c r="M569" s="57"/>
      <c r="N569" s="15">
        <f t="shared" si="79"/>
        <v>890</v>
      </c>
      <c r="O569" s="45"/>
      <c r="P569" s="15">
        <f t="shared" si="69"/>
        <v>890</v>
      </c>
      <c r="Q569" s="57"/>
      <c r="R569" s="15">
        <f>P569+Q569</f>
        <v>890</v>
      </c>
      <c r="S569" s="57">
        <v>871.6</v>
      </c>
      <c r="T569" s="15">
        <f t="shared" si="72"/>
        <v>97.93258426966293</v>
      </c>
    </row>
    <row r="570" spans="1:20" ht="12.75">
      <c r="A570" s="99" t="s">
        <v>50</v>
      </c>
      <c r="B570" s="20" t="s">
        <v>76</v>
      </c>
      <c r="C570" s="20" t="s">
        <v>120</v>
      </c>
      <c r="D570" s="20"/>
      <c r="E570" s="17"/>
      <c r="F570" s="20"/>
      <c r="G570" s="84" t="s">
        <v>121</v>
      </c>
      <c r="H570" s="31">
        <f>H571</f>
        <v>553</v>
      </c>
      <c r="I570" s="31"/>
      <c r="J570" s="50">
        <f aca="true" t="shared" si="83" ref="J570:K573">J571</f>
        <v>0</v>
      </c>
      <c r="K570" s="57">
        <f t="shared" si="83"/>
        <v>245</v>
      </c>
      <c r="L570" s="14">
        <f t="shared" si="73"/>
        <v>245</v>
      </c>
      <c r="M570" s="57"/>
      <c r="N570" s="14">
        <f t="shared" si="79"/>
        <v>245</v>
      </c>
      <c r="O570" s="45"/>
      <c r="P570" s="14">
        <f t="shared" si="69"/>
        <v>245</v>
      </c>
      <c r="Q570" s="57">
        <f aca="true" t="shared" si="84" ref="Q570:S573">Q571</f>
        <v>3</v>
      </c>
      <c r="R570" s="14">
        <f t="shared" si="84"/>
        <v>248</v>
      </c>
      <c r="S570" s="14">
        <f t="shared" si="84"/>
        <v>248</v>
      </c>
      <c r="T570" s="14">
        <f t="shared" si="72"/>
        <v>100</v>
      </c>
    </row>
    <row r="571" spans="1:20" ht="12.75">
      <c r="A571" s="99" t="s">
        <v>51</v>
      </c>
      <c r="B571" s="20" t="s">
        <v>76</v>
      </c>
      <c r="C571" s="20" t="s">
        <v>95</v>
      </c>
      <c r="D571" s="17" t="s">
        <v>102</v>
      </c>
      <c r="E571" s="39"/>
      <c r="F571" s="17" t="s">
        <v>87</v>
      </c>
      <c r="G571" s="84" t="s">
        <v>167</v>
      </c>
      <c r="H571" s="31">
        <f>H572</f>
        <v>553</v>
      </c>
      <c r="I571" s="31"/>
      <c r="J571" s="50">
        <f t="shared" si="83"/>
        <v>0</v>
      </c>
      <c r="K571" s="57">
        <f t="shared" si="83"/>
        <v>245</v>
      </c>
      <c r="L571" s="14">
        <f t="shared" si="73"/>
        <v>245</v>
      </c>
      <c r="M571" s="57"/>
      <c r="N571" s="14">
        <f t="shared" si="79"/>
        <v>245</v>
      </c>
      <c r="O571" s="45"/>
      <c r="P571" s="14">
        <f t="shared" si="69"/>
        <v>245</v>
      </c>
      <c r="Q571" s="57">
        <f t="shared" si="84"/>
        <v>3</v>
      </c>
      <c r="R571" s="14">
        <f t="shared" si="84"/>
        <v>248</v>
      </c>
      <c r="S571" s="14">
        <f t="shared" si="84"/>
        <v>248</v>
      </c>
      <c r="T571" s="14">
        <f t="shared" si="72"/>
        <v>100</v>
      </c>
    </row>
    <row r="572" spans="1:20" ht="12.75">
      <c r="A572" s="99" t="s">
        <v>52</v>
      </c>
      <c r="B572" s="17" t="s">
        <v>76</v>
      </c>
      <c r="C572" s="17" t="s">
        <v>95</v>
      </c>
      <c r="D572" s="17"/>
      <c r="E572" s="4" t="s">
        <v>274</v>
      </c>
      <c r="F572" s="4" t="s">
        <v>87</v>
      </c>
      <c r="G572" s="75" t="s">
        <v>275</v>
      </c>
      <c r="H572" s="18">
        <f>H573</f>
        <v>553</v>
      </c>
      <c r="I572" s="18"/>
      <c r="J572" s="51">
        <f t="shared" si="83"/>
        <v>0</v>
      </c>
      <c r="K572" s="60">
        <f t="shared" si="83"/>
        <v>245</v>
      </c>
      <c r="L572" s="15">
        <f t="shared" si="73"/>
        <v>245</v>
      </c>
      <c r="M572" s="57"/>
      <c r="N572" s="15">
        <f t="shared" si="79"/>
        <v>245</v>
      </c>
      <c r="O572" s="45"/>
      <c r="P572" s="15">
        <f t="shared" si="69"/>
        <v>245</v>
      </c>
      <c r="Q572" s="57">
        <f t="shared" si="84"/>
        <v>3</v>
      </c>
      <c r="R572" s="15">
        <f t="shared" si="84"/>
        <v>248</v>
      </c>
      <c r="S572" s="15">
        <f t="shared" si="84"/>
        <v>248</v>
      </c>
      <c r="T572" s="15">
        <f t="shared" si="72"/>
        <v>100</v>
      </c>
    </row>
    <row r="573" spans="1:20" ht="15" customHeight="1">
      <c r="A573" s="99" t="s">
        <v>53</v>
      </c>
      <c r="B573" s="17" t="s">
        <v>76</v>
      </c>
      <c r="C573" s="17" t="s">
        <v>95</v>
      </c>
      <c r="D573" s="17" t="s">
        <v>95</v>
      </c>
      <c r="E573" s="17" t="s">
        <v>303</v>
      </c>
      <c r="F573" s="17"/>
      <c r="G573" s="78" t="s">
        <v>304</v>
      </c>
      <c r="H573" s="18">
        <f>H574</f>
        <v>553</v>
      </c>
      <c r="I573" s="18"/>
      <c r="J573" s="51">
        <f t="shared" si="83"/>
        <v>0</v>
      </c>
      <c r="K573" s="57">
        <f t="shared" si="83"/>
        <v>245</v>
      </c>
      <c r="L573" s="15">
        <f t="shared" si="73"/>
        <v>245</v>
      </c>
      <c r="M573" s="57"/>
      <c r="N573" s="15">
        <f t="shared" si="79"/>
        <v>245</v>
      </c>
      <c r="O573" s="45"/>
      <c r="P573" s="15">
        <f t="shared" si="69"/>
        <v>245</v>
      </c>
      <c r="Q573" s="57">
        <f t="shared" si="84"/>
        <v>3</v>
      </c>
      <c r="R573" s="15">
        <f t="shared" si="84"/>
        <v>248</v>
      </c>
      <c r="S573" s="15">
        <f t="shared" si="84"/>
        <v>248</v>
      </c>
      <c r="T573" s="15">
        <f t="shared" si="72"/>
        <v>100</v>
      </c>
    </row>
    <row r="574" spans="1:20" ht="25.5">
      <c r="A574" s="99" t="s">
        <v>54</v>
      </c>
      <c r="B574" s="17" t="s">
        <v>76</v>
      </c>
      <c r="C574" s="17" t="s">
        <v>95</v>
      </c>
      <c r="D574" s="17" t="s">
        <v>95</v>
      </c>
      <c r="E574" s="17" t="s">
        <v>303</v>
      </c>
      <c r="F574" s="33" t="s">
        <v>195</v>
      </c>
      <c r="G574" s="85" t="s">
        <v>196</v>
      </c>
      <c r="H574" s="18">
        <v>553</v>
      </c>
      <c r="I574" s="18"/>
      <c r="J574" s="51">
        <v>0</v>
      </c>
      <c r="K574" s="57">
        <v>245</v>
      </c>
      <c r="L574" s="15">
        <f t="shared" si="73"/>
        <v>245</v>
      </c>
      <c r="M574" s="57"/>
      <c r="N574" s="15">
        <f t="shared" si="79"/>
        <v>245</v>
      </c>
      <c r="O574" s="45"/>
      <c r="P574" s="15">
        <f t="shared" si="69"/>
        <v>245</v>
      </c>
      <c r="Q574" s="57">
        <v>3</v>
      </c>
      <c r="R574" s="15">
        <f>P574+Q574</f>
        <v>248</v>
      </c>
      <c r="S574" s="45">
        <v>248</v>
      </c>
      <c r="T574" s="15">
        <f t="shared" si="72"/>
        <v>100</v>
      </c>
    </row>
    <row r="575" spans="1:20" ht="12.75" customHeight="1">
      <c r="A575" s="99" t="s">
        <v>55</v>
      </c>
      <c r="B575" s="40" t="s">
        <v>76</v>
      </c>
      <c r="C575" s="20" t="s">
        <v>82</v>
      </c>
      <c r="D575" s="20" t="s">
        <v>97</v>
      </c>
      <c r="E575" s="20"/>
      <c r="F575" s="20" t="s">
        <v>87</v>
      </c>
      <c r="G575" s="84" t="s">
        <v>100</v>
      </c>
      <c r="H575" s="31">
        <f>H576</f>
        <v>358</v>
      </c>
      <c r="I575" s="31"/>
      <c r="J575" s="50">
        <f t="shared" si="74"/>
        <v>358</v>
      </c>
      <c r="K575" s="57"/>
      <c r="L575" s="14">
        <f t="shared" si="73"/>
        <v>358</v>
      </c>
      <c r="M575" s="57"/>
      <c r="N575" s="14">
        <f t="shared" si="79"/>
        <v>358</v>
      </c>
      <c r="O575" s="45"/>
      <c r="P575" s="14">
        <f t="shared" si="69"/>
        <v>358</v>
      </c>
      <c r="Q575" s="57">
        <f aca="true" t="shared" si="85" ref="Q575:S577">Q576</f>
        <v>-125</v>
      </c>
      <c r="R575" s="14">
        <f t="shared" si="85"/>
        <v>233</v>
      </c>
      <c r="S575" s="14">
        <f t="shared" si="85"/>
        <v>228.8</v>
      </c>
      <c r="T575" s="14">
        <f t="shared" si="72"/>
        <v>98.19742489270386</v>
      </c>
    </row>
    <row r="576" spans="1:20" ht="12.75" customHeight="1">
      <c r="A576" s="99" t="s">
        <v>56</v>
      </c>
      <c r="B576" s="38" t="s">
        <v>76</v>
      </c>
      <c r="C576" s="17" t="s">
        <v>82</v>
      </c>
      <c r="D576" s="20"/>
      <c r="E576" s="4" t="s">
        <v>274</v>
      </c>
      <c r="F576" s="4" t="s">
        <v>87</v>
      </c>
      <c r="G576" s="75" t="s">
        <v>275</v>
      </c>
      <c r="H576" s="18">
        <f>H577</f>
        <v>358</v>
      </c>
      <c r="I576" s="18"/>
      <c r="J576" s="51">
        <f>SUM(H576+I576)</f>
        <v>358</v>
      </c>
      <c r="K576" s="57"/>
      <c r="L576" s="15">
        <f t="shared" si="73"/>
        <v>358</v>
      </c>
      <c r="M576" s="57"/>
      <c r="N576" s="15">
        <f t="shared" si="79"/>
        <v>358</v>
      </c>
      <c r="O576" s="45"/>
      <c r="P576" s="15">
        <f t="shared" si="69"/>
        <v>358</v>
      </c>
      <c r="Q576" s="57">
        <f t="shared" si="85"/>
        <v>-125</v>
      </c>
      <c r="R576" s="15">
        <f t="shared" si="85"/>
        <v>233</v>
      </c>
      <c r="S576" s="15">
        <f t="shared" si="85"/>
        <v>228.8</v>
      </c>
      <c r="T576" s="15">
        <f t="shared" si="72"/>
        <v>98.19742489270386</v>
      </c>
    </row>
    <row r="577" spans="1:20" ht="12.75">
      <c r="A577" s="99" t="s">
        <v>57</v>
      </c>
      <c r="B577" s="38" t="s">
        <v>76</v>
      </c>
      <c r="C577" s="17" t="s">
        <v>83</v>
      </c>
      <c r="D577" s="17" t="s">
        <v>99</v>
      </c>
      <c r="E577" s="17" t="s">
        <v>741</v>
      </c>
      <c r="F577" s="17" t="s">
        <v>87</v>
      </c>
      <c r="G577" s="78" t="s">
        <v>101</v>
      </c>
      <c r="H577" s="43">
        <f>SUM(H578)</f>
        <v>358</v>
      </c>
      <c r="I577" s="43"/>
      <c r="J577" s="51">
        <f t="shared" si="74"/>
        <v>358</v>
      </c>
      <c r="K577" s="57"/>
      <c r="L577" s="15">
        <f t="shared" si="73"/>
        <v>358</v>
      </c>
      <c r="M577" s="57"/>
      <c r="N577" s="15">
        <f t="shared" si="79"/>
        <v>358</v>
      </c>
      <c r="O577" s="45"/>
      <c r="P577" s="15">
        <f t="shared" si="69"/>
        <v>358</v>
      </c>
      <c r="Q577" s="57">
        <f t="shared" si="85"/>
        <v>-125</v>
      </c>
      <c r="R577" s="15">
        <f t="shared" si="85"/>
        <v>233</v>
      </c>
      <c r="S577" s="15">
        <f t="shared" si="85"/>
        <v>228.8</v>
      </c>
      <c r="T577" s="15">
        <f t="shared" si="72"/>
        <v>98.19742489270386</v>
      </c>
    </row>
    <row r="578" spans="1:20" ht="12.75">
      <c r="A578" s="99" t="s">
        <v>997</v>
      </c>
      <c r="B578" s="38" t="s">
        <v>76</v>
      </c>
      <c r="C578" s="17" t="s">
        <v>83</v>
      </c>
      <c r="D578" s="17"/>
      <c r="E578" s="17" t="s">
        <v>741</v>
      </c>
      <c r="F578" s="17" t="s">
        <v>203</v>
      </c>
      <c r="G578" s="78" t="s">
        <v>110</v>
      </c>
      <c r="H578" s="43">
        <v>358</v>
      </c>
      <c r="I578" s="43"/>
      <c r="J578" s="51">
        <f t="shared" si="74"/>
        <v>358</v>
      </c>
      <c r="K578" s="57"/>
      <c r="L578" s="15">
        <f t="shared" si="73"/>
        <v>358</v>
      </c>
      <c r="M578" s="57"/>
      <c r="N578" s="15">
        <f t="shared" si="79"/>
        <v>358</v>
      </c>
      <c r="O578" s="57"/>
      <c r="P578" s="15">
        <f t="shared" si="69"/>
        <v>358</v>
      </c>
      <c r="Q578" s="57">
        <v>-125</v>
      </c>
      <c r="R578" s="15">
        <f>P578+Q578</f>
        <v>233</v>
      </c>
      <c r="S578" s="57">
        <v>228.8</v>
      </c>
      <c r="T578" s="15">
        <f t="shared" si="72"/>
        <v>98.19742489270386</v>
      </c>
    </row>
  </sheetData>
  <sheetProtection/>
  <mergeCells count="6">
    <mergeCell ref="A7:T7"/>
    <mergeCell ref="G1:J1"/>
    <mergeCell ref="G2:T2"/>
    <mergeCell ref="G3:T3"/>
    <mergeCell ref="G4:T4"/>
    <mergeCell ref="G5:T5"/>
  </mergeCells>
  <printOptions/>
  <pageMargins left="0.68" right="0.31496062992125984" top="0.3937007874015748" bottom="0.2755905511811024" header="0.3937007874015748" footer="0.275590551181102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Татьяна</cp:lastModifiedBy>
  <cp:lastPrinted>2015-03-19T03:54:13Z</cp:lastPrinted>
  <dcterms:created xsi:type="dcterms:W3CDTF">1996-10-08T23:32:33Z</dcterms:created>
  <dcterms:modified xsi:type="dcterms:W3CDTF">2015-03-19T04:53:20Z</dcterms:modified>
  <cp:category/>
  <cp:version/>
  <cp:contentType/>
  <cp:contentStatus/>
</cp:coreProperties>
</file>